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real mod Budget" sheetId="1" r:id="rId1"/>
    <sheet name="Budget incl byggeri" sheetId="2" r:id="rId2"/>
    <sheet name="Ark2" sheetId="3" r:id="rId3"/>
    <sheet name="Ark3" sheetId="4" r:id="rId4"/>
  </sheets>
  <definedNames/>
  <calcPr fullCalcOnLoad="1"/>
</workbook>
</file>

<file path=xl/comments1.xml><?xml version="1.0" encoding="utf-8"?>
<comments xmlns="http://schemas.openxmlformats.org/spreadsheetml/2006/main">
  <authors>
    <author>th</author>
  </authors>
  <commentList>
    <comment ref="J22" authorId="0">
      <text>
        <r>
          <rPr>
            <b/>
            <sz val="8"/>
            <rFont val="Tahoma"/>
            <family val="0"/>
          </rPr>
          <t>th:</t>
        </r>
        <r>
          <rPr>
            <sz val="8"/>
            <rFont val="Tahoma"/>
            <family val="0"/>
          </rPr>
          <t xml:space="preserve">
Incl. hensat 40 tus
</t>
        </r>
      </text>
    </comment>
  </commentList>
</comments>
</file>

<file path=xl/comments2.xml><?xml version="1.0" encoding="utf-8"?>
<comments xmlns="http://schemas.openxmlformats.org/spreadsheetml/2006/main">
  <authors>
    <author>th</author>
  </authors>
  <commentList>
    <comment ref="G25" authorId="0">
      <text>
        <r>
          <rPr>
            <b/>
            <sz val="8"/>
            <rFont val="Tahoma"/>
            <family val="0"/>
          </rPr>
          <t>th:</t>
        </r>
        <r>
          <rPr>
            <sz val="8"/>
            <rFont val="Tahoma"/>
            <family val="0"/>
          </rPr>
          <t xml:space="preserve">
Incl. hensat 40 tus
</t>
        </r>
      </text>
    </comment>
  </commentList>
</comments>
</file>

<file path=xl/sharedStrings.xml><?xml version="1.0" encoding="utf-8"?>
<sst xmlns="http://schemas.openxmlformats.org/spreadsheetml/2006/main" count="131" uniqueCount="78">
  <si>
    <t>Aktivitetstilskud</t>
  </si>
  <si>
    <t>Halleje fra klubberne</t>
  </si>
  <si>
    <t>Andre Hallejer + anden leje</t>
  </si>
  <si>
    <t>Renterindtægter</t>
  </si>
  <si>
    <t>Driftstilskud</t>
  </si>
  <si>
    <t>Indtægter</t>
  </si>
  <si>
    <t>Renter og afdrag</t>
  </si>
  <si>
    <t>Ejendomsskat</t>
  </si>
  <si>
    <t>Vandafledningsafgift</t>
  </si>
  <si>
    <t>Forsikringer</t>
  </si>
  <si>
    <t>Renovation</t>
  </si>
  <si>
    <t>Vandafgift</t>
  </si>
  <si>
    <t>Varme</t>
  </si>
  <si>
    <t>El</t>
  </si>
  <si>
    <t>Udgifter</t>
  </si>
  <si>
    <t>Lønninger rengøring mv</t>
  </si>
  <si>
    <t>Udgifter vedr renholdelse</t>
  </si>
  <si>
    <t>Telefon</t>
  </si>
  <si>
    <t>Porto</t>
  </si>
  <si>
    <t>Revision</t>
  </si>
  <si>
    <t xml:space="preserve">budget </t>
  </si>
  <si>
    <t>realiseret</t>
  </si>
  <si>
    <t>Resultat</t>
  </si>
  <si>
    <t>BUDGET -  ELBO HALLEN</t>
  </si>
  <si>
    <t>Annoncer</t>
  </si>
  <si>
    <t>Atp</t>
  </si>
  <si>
    <t>Kontorhold &amp; edb</t>
  </si>
  <si>
    <t>Kontingent</t>
  </si>
  <si>
    <t>Kursus</t>
  </si>
  <si>
    <t>Møder/repræsentation</t>
  </si>
  <si>
    <t>Vedligeholdelse Hallen</t>
  </si>
  <si>
    <t>Total</t>
  </si>
  <si>
    <t>Spec. på Lønninger:</t>
  </si>
  <si>
    <t>k285</t>
  </si>
  <si>
    <t>k391</t>
  </si>
  <si>
    <t>konto 340, løn</t>
  </si>
  <si>
    <t>konto 342, pension</t>
  </si>
  <si>
    <t>konto 343, sh</t>
  </si>
  <si>
    <t>konto 344, feriepenge tl</t>
  </si>
  <si>
    <t>konto 345, barselfond</t>
  </si>
  <si>
    <t>konto 360, fib bidrag</t>
  </si>
  <si>
    <t>konto 380, Fp forplgt regl</t>
  </si>
  <si>
    <t>Flemming</t>
  </si>
  <si>
    <t>Jon</t>
  </si>
  <si>
    <t>Sum</t>
  </si>
  <si>
    <t>12 mdr</t>
  </si>
  <si>
    <t>Ekstern rengøring</t>
  </si>
  <si>
    <t>Total løngrp.</t>
  </si>
  <si>
    <t>Rengøring</t>
  </si>
  <si>
    <t>k350</t>
  </si>
  <si>
    <t xml:space="preserve">Lønrefusion </t>
  </si>
  <si>
    <t>Fitdeal</t>
  </si>
  <si>
    <t>Bookingsystem abonnement</t>
  </si>
  <si>
    <t>Konto 340, ferietillæg/timelønn</t>
  </si>
  <si>
    <t>konto 355, best.honorar</t>
  </si>
  <si>
    <t>Real.2016</t>
  </si>
  <si>
    <t>Budget 2017</t>
  </si>
  <si>
    <t>Inge</t>
  </si>
  <si>
    <t>Jubilæum</t>
  </si>
  <si>
    <t>Hensat til byggeri indgangsparti</t>
  </si>
  <si>
    <t>Budget</t>
  </si>
  <si>
    <t>U/byggeri</t>
  </si>
  <si>
    <t>Real</t>
  </si>
  <si>
    <t>ELBO HALLEN - realiseret tal  samt budget med og uden byggeri</t>
  </si>
  <si>
    <t>Incl./byggeri</t>
  </si>
  <si>
    <t>Forpagtning Cafeteria</t>
  </si>
  <si>
    <t>Fitness Center</t>
  </si>
  <si>
    <t>(Kontorhold &amp; edb</t>
  </si>
  <si>
    <t>(Ejendomsskat</t>
  </si>
  <si>
    <t>Møder/repræsentation):</t>
  </si>
  <si>
    <t>Renovation):</t>
  </si>
  <si>
    <t>(7000 kr. pr mdr.X12mdr)</t>
  </si>
  <si>
    <t>(minimum275m2 a 600kr)</t>
  </si>
  <si>
    <t>Godkendt budget 2017</t>
  </si>
  <si>
    <t>Plus 5%</t>
  </si>
  <si>
    <t>Plus 10%</t>
  </si>
  <si>
    <t>budgettillæg ift. Byggeri</t>
  </si>
  <si>
    <t xml:space="preserve"> ????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</si>
</sst>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4" borderId="0" xfId="0" applyFont="1" applyFill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34" borderId="10" xfId="0" applyNumberFormat="1" applyFill="1" applyBorder="1" applyAlignment="1">
      <alignment/>
    </xf>
    <xf numFmtId="3" fontId="1" fillId="34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3" fontId="1" fillId="35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/>
    </xf>
    <xf numFmtId="3" fontId="0" fillId="35" borderId="10" xfId="0" applyNumberFormat="1" applyFill="1" applyBorder="1" applyAlignment="1">
      <alignment/>
    </xf>
    <xf numFmtId="1" fontId="0" fillId="35" borderId="0" xfId="0" applyNumberFormat="1" applyFill="1" applyAlignment="1">
      <alignment/>
    </xf>
    <xf numFmtId="0" fontId="0" fillId="10" borderId="14" xfId="0" applyFill="1" applyBorder="1" applyAlignment="1">
      <alignment/>
    </xf>
    <xf numFmtId="0" fontId="0" fillId="10" borderId="12" xfId="0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ill="1" applyBorder="1" applyAlignment="1">
      <alignment/>
    </xf>
    <xf numFmtId="0" fontId="1" fillId="10" borderId="12" xfId="0" applyFont="1" applyFill="1" applyBorder="1" applyAlignment="1">
      <alignment/>
    </xf>
    <xf numFmtId="0" fontId="0" fillId="1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35" borderId="0" xfId="0" applyNumberFormat="1" applyFill="1" applyAlignment="1">
      <alignment/>
    </xf>
    <xf numFmtId="4" fontId="1" fillId="35" borderId="0" xfId="0" applyNumberFormat="1" applyFont="1" applyFill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6" xfId="0" applyFill="1" applyBorder="1" applyAlignment="1">
      <alignment horizontal="center"/>
    </xf>
    <xf numFmtId="3" fontId="0" fillId="37" borderId="0" xfId="0" applyNumberFormat="1" applyFill="1" applyAlignment="1">
      <alignment/>
    </xf>
    <xf numFmtId="3" fontId="0" fillId="37" borderId="17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1" fillId="37" borderId="13" xfId="0" applyNumberFormat="1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7" xfId="0" applyFill="1" applyBorder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35" borderId="17" xfId="0" applyFill="1" applyBorder="1" applyAlignment="1">
      <alignment/>
    </xf>
    <xf numFmtId="3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1" fontId="0" fillId="35" borderId="10" xfId="0" applyNumberForma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25.57421875" style="0" bestFit="1" customWidth="1"/>
    <col min="3" max="3" width="11.00390625" style="0" customWidth="1"/>
    <col min="4" max="4" width="11.140625" style="0" customWidth="1"/>
    <col min="5" max="5" width="1.1484375" style="0" customWidth="1"/>
    <col min="6" max="6" width="11.140625" style="0" bestFit="1" customWidth="1"/>
    <col min="8" max="8" width="1.1484375" style="0" customWidth="1"/>
    <col min="9" max="9" width="12.28125" style="11" bestFit="1" customWidth="1"/>
    <col min="11" max="11" width="1.1484375" style="0" customWidth="1"/>
    <col min="14" max="14" width="1.1484375" style="0" customWidth="1"/>
    <col min="17" max="17" width="0.9921875" style="0" customWidth="1"/>
    <col min="20" max="20" width="0.9921875" style="0" customWidth="1"/>
    <col min="21" max="21" width="9.140625" style="46" customWidth="1"/>
    <col min="23" max="23" width="0.9921875" style="0" customWidth="1"/>
  </cols>
  <sheetData>
    <row r="1" spans="1:21" ht="29.25" customHeight="1">
      <c r="A1" s="13" t="s">
        <v>23</v>
      </c>
      <c r="B1" s="4"/>
      <c r="C1" s="4"/>
      <c r="D1" s="4"/>
      <c r="E1" s="4"/>
      <c r="F1" s="4"/>
      <c r="G1" s="4"/>
      <c r="H1" s="4"/>
      <c r="I1" s="17"/>
      <c r="K1" s="4"/>
      <c r="L1" s="4"/>
      <c r="O1" s="4"/>
      <c r="R1" s="50"/>
      <c r="U1" s="65"/>
    </row>
    <row r="2" spans="1:24" ht="24" customHeight="1">
      <c r="A2" s="4"/>
      <c r="B2" s="4"/>
      <c r="C2" s="5" t="s">
        <v>20</v>
      </c>
      <c r="D2" s="5" t="s">
        <v>21</v>
      </c>
      <c r="E2" s="21"/>
      <c r="F2" s="5" t="s">
        <v>20</v>
      </c>
      <c r="G2" s="5" t="s">
        <v>21</v>
      </c>
      <c r="H2" s="21"/>
      <c r="I2" s="18" t="s">
        <v>20</v>
      </c>
      <c r="J2" s="5" t="s">
        <v>21</v>
      </c>
      <c r="K2" s="21"/>
      <c r="L2" s="18" t="s">
        <v>20</v>
      </c>
      <c r="M2" s="5" t="s">
        <v>21</v>
      </c>
      <c r="N2" s="31"/>
      <c r="O2" s="18" t="s">
        <v>20</v>
      </c>
      <c r="P2" s="5" t="s">
        <v>21</v>
      </c>
      <c r="Q2" s="47"/>
      <c r="R2" s="51" t="s">
        <v>20</v>
      </c>
      <c r="S2" s="5" t="s">
        <v>21</v>
      </c>
      <c r="T2" s="47"/>
      <c r="U2" s="66" t="s">
        <v>20</v>
      </c>
      <c r="V2" s="5" t="s">
        <v>21</v>
      </c>
      <c r="W2" s="47"/>
      <c r="X2" s="66" t="s">
        <v>20</v>
      </c>
    </row>
    <row r="3" spans="1:24" ht="12.75">
      <c r="A3" s="6"/>
      <c r="B3" s="6"/>
      <c r="C3" s="7">
        <v>2010</v>
      </c>
      <c r="D3" s="7">
        <v>2010</v>
      </c>
      <c r="E3" s="22"/>
      <c r="F3" s="7">
        <v>2011</v>
      </c>
      <c r="G3" s="7">
        <v>2011</v>
      </c>
      <c r="H3" s="22"/>
      <c r="I3" s="14">
        <v>2012</v>
      </c>
      <c r="J3" s="14">
        <v>2012</v>
      </c>
      <c r="K3" s="22"/>
      <c r="L3" s="14">
        <v>2013</v>
      </c>
      <c r="M3" s="14">
        <v>2013</v>
      </c>
      <c r="N3" s="32"/>
      <c r="O3" s="14">
        <v>2014</v>
      </c>
      <c r="P3" s="14">
        <v>2014</v>
      </c>
      <c r="Q3" s="47"/>
      <c r="R3" s="14">
        <v>2015</v>
      </c>
      <c r="S3" s="14">
        <v>2015</v>
      </c>
      <c r="T3" s="47"/>
      <c r="U3" s="67">
        <v>2016</v>
      </c>
      <c r="V3" s="14">
        <v>2016</v>
      </c>
      <c r="W3" s="47"/>
      <c r="X3" s="67">
        <v>2017</v>
      </c>
    </row>
    <row r="4" spans="1:24" ht="12.75">
      <c r="A4" t="s">
        <v>0</v>
      </c>
      <c r="C4" s="2">
        <v>736</v>
      </c>
      <c r="D4" s="2">
        <v>736</v>
      </c>
      <c r="E4" s="23"/>
      <c r="F4">
        <v>744</v>
      </c>
      <c r="G4" s="11">
        <v>743</v>
      </c>
      <c r="H4" s="23"/>
      <c r="I4" s="11">
        <v>762</v>
      </c>
      <c r="J4">
        <v>757</v>
      </c>
      <c r="K4" s="23"/>
      <c r="L4" s="11">
        <v>775</v>
      </c>
      <c r="M4" s="11">
        <v>770</v>
      </c>
      <c r="N4" s="33"/>
      <c r="O4" s="11">
        <v>780</v>
      </c>
      <c r="P4" s="11">
        <v>780</v>
      </c>
      <c r="Q4" s="47"/>
      <c r="R4" s="20">
        <v>790</v>
      </c>
      <c r="S4" s="11">
        <v>793</v>
      </c>
      <c r="T4" s="47"/>
      <c r="U4" s="52">
        <v>808</v>
      </c>
      <c r="V4" s="11">
        <v>808</v>
      </c>
      <c r="W4" s="47"/>
      <c r="X4" s="52">
        <v>825</v>
      </c>
    </row>
    <row r="5" spans="1:24" ht="12.75">
      <c r="A5" t="s">
        <v>1</v>
      </c>
      <c r="C5" s="2">
        <v>305</v>
      </c>
      <c r="D5" s="2">
        <v>296</v>
      </c>
      <c r="E5" s="23"/>
      <c r="F5">
        <v>290</v>
      </c>
      <c r="G5" s="11">
        <v>334</v>
      </c>
      <c r="H5" s="23"/>
      <c r="I5" s="11">
        <v>290</v>
      </c>
      <c r="J5">
        <v>322</v>
      </c>
      <c r="K5" s="23"/>
      <c r="L5" s="11">
        <v>300</v>
      </c>
      <c r="M5" s="11">
        <v>306</v>
      </c>
      <c r="N5" s="33"/>
      <c r="O5" s="11">
        <v>310</v>
      </c>
      <c r="P5" s="11">
        <v>331</v>
      </c>
      <c r="Q5" s="47"/>
      <c r="R5" s="20">
        <v>315</v>
      </c>
      <c r="S5" s="11">
        <v>305</v>
      </c>
      <c r="T5" s="47"/>
      <c r="U5" s="52">
        <v>310</v>
      </c>
      <c r="V5" s="11">
        <v>304</v>
      </c>
      <c r="W5" s="47"/>
      <c r="X5" s="52">
        <v>310</v>
      </c>
    </row>
    <row r="6" spans="1:24" ht="12.75">
      <c r="A6" t="s">
        <v>2</v>
      </c>
      <c r="C6" s="2">
        <v>641</v>
      </c>
      <c r="D6" s="2">
        <v>723</v>
      </c>
      <c r="E6" s="23"/>
      <c r="F6">
        <f>135+105+4+61+320+30</f>
        <v>655</v>
      </c>
      <c r="G6" s="11">
        <f>135+107+4+81+355+14+13</f>
        <v>709</v>
      </c>
      <c r="H6" s="23"/>
      <c r="I6" s="11">
        <f>138+110+4+61+340+10</f>
        <v>663</v>
      </c>
      <c r="J6">
        <f>131+112+3+56+401+19+19</f>
        <v>741</v>
      </c>
      <c r="K6" s="23"/>
      <c r="L6" s="11">
        <v>690</v>
      </c>
      <c r="M6" s="11">
        <v>755</v>
      </c>
      <c r="N6" s="33"/>
      <c r="O6" s="11">
        <v>703</v>
      </c>
      <c r="P6">
        <f>130+113+4+57+436+42+2</f>
        <v>784</v>
      </c>
      <c r="Q6" s="47"/>
      <c r="R6" s="20">
        <v>710</v>
      </c>
      <c r="S6">
        <f>133+115+4+65+414+42+5</f>
        <v>778</v>
      </c>
      <c r="T6" s="47"/>
      <c r="U6" s="52">
        <v>780</v>
      </c>
      <c r="V6">
        <f>136+117+4+50+416+42+21</f>
        <v>786</v>
      </c>
      <c r="W6" s="47"/>
      <c r="X6" s="52">
        <v>755</v>
      </c>
    </row>
    <row r="7" spans="1:24" ht="12.75">
      <c r="A7" t="s">
        <v>3</v>
      </c>
      <c r="C7" s="2">
        <v>2</v>
      </c>
      <c r="D7" s="2">
        <v>0</v>
      </c>
      <c r="E7" s="23"/>
      <c r="F7">
        <v>0</v>
      </c>
      <c r="G7" s="11">
        <v>0</v>
      </c>
      <c r="H7" s="23"/>
      <c r="I7" s="11">
        <v>0</v>
      </c>
      <c r="J7">
        <v>0</v>
      </c>
      <c r="K7" s="23"/>
      <c r="L7" s="11">
        <v>0</v>
      </c>
      <c r="M7" s="11">
        <v>0</v>
      </c>
      <c r="N7" s="33"/>
      <c r="O7" s="11">
        <v>0</v>
      </c>
      <c r="P7" s="11">
        <v>0</v>
      </c>
      <c r="Q7" s="47"/>
      <c r="R7" s="52">
        <v>0</v>
      </c>
      <c r="S7" s="11">
        <v>0</v>
      </c>
      <c r="T7" s="47"/>
      <c r="U7" s="52">
        <v>0</v>
      </c>
      <c r="V7" s="11"/>
      <c r="W7" s="47"/>
      <c r="X7" s="52">
        <v>0</v>
      </c>
    </row>
    <row r="8" spans="1:24" ht="12.75">
      <c r="A8" s="1" t="s">
        <v>4</v>
      </c>
      <c r="B8" s="1"/>
      <c r="C8" s="3">
        <v>789</v>
      </c>
      <c r="D8" s="3">
        <v>798</v>
      </c>
      <c r="E8" s="24"/>
      <c r="F8" s="1">
        <v>816</v>
      </c>
      <c r="G8" s="12">
        <v>817</v>
      </c>
      <c r="H8" s="24"/>
      <c r="I8" s="12">
        <v>835</v>
      </c>
      <c r="J8" s="1">
        <v>835</v>
      </c>
      <c r="K8" s="24"/>
      <c r="L8" s="12">
        <v>854</v>
      </c>
      <c r="M8" s="12">
        <v>851</v>
      </c>
      <c r="N8" s="34"/>
      <c r="O8" s="12">
        <v>865</v>
      </c>
      <c r="P8" s="12">
        <v>864</v>
      </c>
      <c r="Q8" s="47"/>
      <c r="R8" s="53">
        <v>876</v>
      </c>
      <c r="S8" s="12">
        <v>878</v>
      </c>
      <c r="T8" s="47"/>
      <c r="U8" s="53">
        <v>894</v>
      </c>
      <c r="V8" s="12">
        <v>894</v>
      </c>
      <c r="W8" s="47"/>
      <c r="X8" s="53">
        <v>913</v>
      </c>
    </row>
    <row r="9" spans="3:24" ht="12.75">
      <c r="C9" s="2"/>
      <c r="D9" s="2"/>
      <c r="E9" s="23"/>
      <c r="G9" s="11"/>
      <c r="H9" s="23"/>
      <c r="K9" s="23"/>
      <c r="L9" s="11"/>
      <c r="N9" s="33"/>
      <c r="O9" s="11"/>
      <c r="Q9" s="47"/>
      <c r="R9" s="52"/>
      <c r="T9" s="47"/>
      <c r="U9" s="52"/>
      <c r="W9" s="47"/>
      <c r="X9" s="52"/>
    </row>
    <row r="10" spans="1:24" ht="12.75">
      <c r="A10" s="4" t="s">
        <v>5</v>
      </c>
      <c r="B10" s="4"/>
      <c r="C10" s="8">
        <f>SUM(C4:C8)</f>
        <v>2473</v>
      </c>
      <c r="D10" s="8">
        <f>SUM(D4:D8)</f>
        <v>2553</v>
      </c>
      <c r="E10" s="25"/>
      <c r="F10" s="8">
        <f>SUM(F4:F8)</f>
        <v>2505</v>
      </c>
      <c r="G10" s="8">
        <f>SUM(G4:G8)</f>
        <v>2603</v>
      </c>
      <c r="H10" s="25"/>
      <c r="I10" s="19">
        <f>SUM(I4:I8)</f>
        <v>2550</v>
      </c>
      <c r="J10" s="4">
        <f>SUM(J4:J8)</f>
        <v>2655</v>
      </c>
      <c r="K10" s="25"/>
      <c r="L10" s="19">
        <f>SUM(L4:L8)</f>
        <v>2619</v>
      </c>
      <c r="M10" s="4">
        <f>SUM(M4:M8)</f>
        <v>2682</v>
      </c>
      <c r="N10" s="35"/>
      <c r="O10" s="19">
        <f>SUM(O4:O8)</f>
        <v>2658</v>
      </c>
      <c r="P10" s="19">
        <f>SUM(P4:P8)</f>
        <v>2759</v>
      </c>
      <c r="Q10" s="47"/>
      <c r="R10" s="49">
        <f>SUM(R4:R8)</f>
        <v>2691</v>
      </c>
      <c r="S10" s="19">
        <f>SUM(S4:S8)</f>
        <v>2754</v>
      </c>
      <c r="T10" s="47"/>
      <c r="U10" s="49">
        <f>SUM(U4:U8)</f>
        <v>2792</v>
      </c>
      <c r="V10" s="19">
        <f>SUM(V4:V8)</f>
        <v>2792</v>
      </c>
      <c r="W10" s="47"/>
      <c r="X10" s="49">
        <f>SUM(X4:X8)</f>
        <v>2803</v>
      </c>
    </row>
    <row r="11" spans="3:24" ht="12.75">
      <c r="C11" s="2"/>
      <c r="D11" s="2"/>
      <c r="E11" s="23"/>
      <c r="H11" s="23"/>
      <c r="I11" s="20"/>
      <c r="K11" s="23"/>
      <c r="L11" s="20"/>
      <c r="N11" s="33"/>
      <c r="O11" s="20"/>
      <c r="Q11" s="47"/>
      <c r="R11" s="52"/>
      <c r="T11" s="47"/>
      <c r="U11" s="52"/>
      <c r="W11" s="47"/>
      <c r="X11" s="52"/>
    </row>
    <row r="12" spans="3:24" ht="12.75">
      <c r="C12" s="2"/>
      <c r="D12" s="2"/>
      <c r="E12" s="23"/>
      <c r="H12" s="23"/>
      <c r="K12" s="23"/>
      <c r="L12" s="11"/>
      <c r="N12" s="33"/>
      <c r="O12" s="11"/>
      <c r="P12" s="46"/>
      <c r="Q12" s="47"/>
      <c r="R12" s="52"/>
      <c r="S12" s="46"/>
      <c r="T12" s="47"/>
      <c r="U12" s="52"/>
      <c r="V12" s="46"/>
      <c r="W12" s="47"/>
      <c r="X12" s="52"/>
    </row>
    <row r="13" spans="1:24" ht="12.75">
      <c r="A13" t="s">
        <v>6</v>
      </c>
      <c r="C13" s="2">
        <v>509</v>
      </c>
      <c r="D13" s="2">
        <v>504</v>
      </c>
      <c r="E13" s="23"/>
      <c r="F13">
        <v>509</v>
      </c>
      <c r="G13" s="11">
        <v>502</v>
      </c>
      <c r="H13" s="23"/>
      <c r="I13" s="11">
        <v>505</v>
      </c>
      <c r="J13">
        <v>498</v>
      </c>
      <c r="K13" s="23"/>
      <c r="L13" s="11">
        <v>500</v>
      </c>
      <c r="M13" s="11">
        <v>495</v>
      </c>
      <c r="N13" s="33"/>
      <c r="O13" s="11">
        <v>495</v>
      </c>
      <c r="P13" s="46">
        <v>491</v>
      </c>
      <c r="Q13" s="47"/>
      <c r="R13" s="52">
        <v>495</v>
      </c>
      <c r="S13" s="46">
        <v>486</v>
      </c>
      <c r="T13" s="47"/>
      <c r="U13" s="52">
        <v>485</v>
      </c>
      <c r="V13" s="46">
        <v>259</v>
      </c>
      <c r="W13" s="47"/>
      <c r="X13" s="52"/>
    </row>
    <row r="14" spans="1:24" ht="12.75">
      <c r="A14" s="9" t="s">
        <v>7</v>
      </c>
      <c r="C14" s="2"/>
      <c r="D14" s="2"/>
      <c r="E14" s="23"/>
      <c r="G14" s="11"/>
      <c r="H14" s="23"/>
      <c r="K14" s="23"/>
      <c r="L14" s="11"/>
      <c r="M14" s="11"/>
      <c r="N14" s="33"/>
      <c r="O14" s="11"/>
      <c r="P14" s="46"/>
      <c r="Q14" s="47"/>
      <c r="R14" s="52"/>
      <c r="S14" s="46"/>
      <c r="T14" s="47"/>
      <c r="U14" s="52"/>
      <c r="V14" s="46"/>
      <c r="W14" s="47"/>
      <c r="X14" s="52"/>
    </row>
    <row r="15" spans="1:24" ht="12.75">
      <c r="A15" s="9" t="s">
        <v>8</v>
      </c>
      <c r="C15" s="2"/>
      <c r="D15" s="2"/>
      <c r="E15" s="23"/>
      <c r="G15" s="11"/>
      <c r="H15" s="23"/>
      <c r="K15" s="23"/>
      <c r="L15" s="11"/>
      <c r="M15" s="11"/>
      <c r="N15" s="33"/>
      <c r="O15" s="11"/>
      <c r="Q15" s="47"/>
      <c r="R15" s="52"/>
      <c r="T15" s="47"/>
      <c r="U15" s="52"/>
      <c r="W15" s="47"/>
      <c r="X15" s="52"/>
    </row>
    <row r="16" spans="1:24" ht="12.75">
      <c r="A16" s="9" t="s">
        <v>9</v>
      </c>
      <c r="C16" s="2"/>
      <c r="D16" s="2"/>
      <c r="E16" s="23"/>
      <c r="G16" s="11"/>
      <c r="H16" s="23"/>
      <c r="J16" s="15"/>
      <c r="K16" s="23"/>
      <c r="L16" s="11"/>
      <c r="M16" s="26"/>
      <c r="N16" s="36"/>
      <c r="O16" s="11"/>
      <c r="Q16" s="47"/>
      <c r="R16" s="52"/>
      <c r="T16" s="47"/>
      <c r="U16" s="52"/>
      <c r="W16" s="47"/>
      <c r="X16" s="52"/>
    </row>
    <row r="17" spans="1:24" ht="12.75">
      <c r="A17" s="10" t="s">
        <v>10</v>
      </c>
      <c r="B17" s="1"/>
      <c r="C17" s="3">
        <v>171</v>
      </c>
      <c r="D17" s="3">
        <v>178</v>
      </c>
      <c r="E17" s="24"/>
      <c r="F17" s="1">
        <f>42+25+108+3</f>
        <v>178</v>
      </c>
      <c r="G17" s="12">
        <v>170</v>
      </c>
      <c r="H17" s="24"/>
      <c r="I17" s="44">
        <v>176</v>
      </c>
      <c r="J17" s="16">
        <v>167</v>
      </c>
      <c r="K17" s="24"/>
      <c r="L17" s="44">
        <v>175</v>
      </c>
      <c r="M17" s="39">
        <v>186</v>
      </c>
      <c r="N17" s="36"/>
      <c r="O17" s="44">
        <v>185</v>
      </c>
      <c r="P17" s="1">
        <v>188</v>
      </c>
      <c r="Q17" s="47"/>
      <c r="R17" s="53">
        <v>190</v>
      </c>
      <c r="S17" s="1">
        <f>4+28+112+51</f>
        <v>195</v>
      </c>
      <c r="T17" s="47"/>
      <c r="U17" s="53">
        <v>200</v>
      </c>
      <c r="V17" s="1">
        <f>6+24+117+43</f>
        <v>190</v>
      </c>
      <c r="W17" s="47"/>
      <c r="X17" s="53">
        <v>200</v>
      </c>
    </row>
    <row r="18" spans="3:24" ht="12.75">
      <c r="C18" s="2"/>
      <c r="D18" s="2"/>
      <c r="E18" s="23"/>
      <c r="G18" s="11"/>
      <c r="H18" s="23"/>
      <c r="J18" s="15"/>
      <c r="K18" s="23"/>
      <c r="L18" s="11"/>
      <c r="M18" s="26"/>
      <c r="N18" s="36"/>
      <c r="O18" s="11"/>
      <c r="Q18" s="47"/>
      <c r="R18" s="52"/>
      <c r="T18" s="47"/>
      <c r="U18" s="52"/>
      <c r="W18" s="47"/>
      <c r="X18" s="52"/>
    </row>
    <row r="19" spans="1:24" ht="12.75">
      <c r="A19" t="s">
        <v>11</v>
      </c>
      <c r="C19" s="2">
        <v>11</v>
      </c>
      <c r="D19" s="2">
        <v>8</v>
      </c>
      <c r="E19" s="23"/>
      <c r="F19">
        <v>13</v>
      </c>
      <c r="G19" s="11">
        <v>10</v>
      </c>
      <c r="H19" s="23"/>
      <c r="I19" s="11">
        <v>13</v>
      </c>
      <c r="J19" s="15">
        <v>10.5</v>
      </c>
      <c r="K19" s="23"/>
      <c r="L19" s="11">
        <v>13</v>
      </c>
      <c r="M19" s="26">
        <v>15</v>
      </c>
      <c r="N19" s="36"/>
      <c r="O19" s="11">
        <v>12</v>
      </c>
      <c r="P19">
        <v>13</v>
      </c>
      <c r="Q19" s="47"/>
      <c r="R19" s="52">
        <v>13</v>
      </c>
      <c r="S19">
        <v>14</v>
      </c>
      <c r="T19" s="47"/>
      <c r="U19" s="52">
        <v>13</v>
      </c>
      <c r="V19">
        <v>15</v>
      </c>
      <c r="W19" s="47"/>
      <c r="X19" s="52">
        <v>15</v>
      </c>
    </row>
    <row r="20" spans="1:24" ht="12.75">
      <c r="A20" s="9"/>
      <c r="C20" s="2"/>
      <c r="D20" s="2"/>
      <c r="E20" s="23"/>
      <c r="G20" s="11"/>
      <c r="H20" s="23"/>
      <c r="J20" s="15"/>
      <c r="K20" s="23"/>
      <c r="L20" s="11"/>
      <c r="M20" s="26"/>
      <c r="N20" s="36"/>
      <c r="O20" s="11"/>
      <c r="Q20" s="47"/>
      <c r="R20" s="52"/>
      <c r="T20" s="47"/>
      <c r="U20" s="52"/>
      <c r="W20" s="47"/>
      <c r="X20" s="52"/>
    </row>
    <row r="21" spans="1:24" ht="12.75">
      <c r="A21" s="9" t="s">
        <v>59</v>
      </c>
      <c r="C21" s="2"/>
      <c r="D21" s="2"/>
      <c r="E21" s="23"/>
      <c r="G21" s="11"/>
      <c r="H21" s="23"/>
      <c r="J21" s="15"/>
      <c r="K21" s="23"/>
      <c r="L21" s="11"/>
      <c r="M21" s="26"/>
      <c r="N21" s="36"/>
      <c r="O21" s="11"/>
      <c r="Q21" s="47"/>
      <c r="R21" s="52"/>
      <c r="T21" s="47"/>
      <c r="U21" s="52"/>
      <c r="W21" s="47"/>
      <c r="X21" s="52">
        <v>485</v>
      </c>
    </row>
    <row r="22" spans="1:24" ht="12.75">
      <c r="A22" s="10" t="s">
        <v>30</v>
      </c>
      <c r="B22" s="1"/>
      <c r="C22" s="3">
        <v>205</v>
      </c>
      <c r="D22" s="3">
        <v>267</v>
      </c>
      <c r="E22" s="24"/>
      <c r="F22" s="1">
        <v>165</v>
      </c>
      <c r="G22" s="12">
        <v>202</v>
      </c>
      <c r="H22" s="24"/>
      <c r="I22" s="12">
        <v>165</v>
      </c>
      <c r="J22" s="16">
        <v>270</v>
      </c>
      <c r="K22" s="24"/>
      <c r="L22" s="12">
        <v>185</v>
      </c>
      <c r="M22" s="39">
        <v>236</v>
      </c>
      <c r="N22" s="37"/>
      <c r="O22" s="12">
        <v>185</v>
      </c>
      <c r="P22" s="1">
        <v>209</v>
      </c>
      <c r="Q22" s="48"/>
      <c r="R22" s="53">
        <v>185</v>
      </c>
      <c r="S22" s="1">
        <v>229</v>
      </c>
      <c r="T22" s="47"/>
      <c r="U22" s="53">
        <v>205</v>
      </c>
      <c r="V22" s="1">
        <f>268</f>
        <v>268</v>
      </c>
      <c r="W22" s="47"/>
      <c r="X22" s="53">
        <v>230</v>
      </c>
    </row>
    <row r="23" spans="3:24" ht="12.75">
      <c r="C23" s="2"/>
      <c r="D23" s="2"/>
      <c r="E23" s="23"/>
      <c r="G23" s="11"/>
      <c r="H23" s="23"/>
      <c r="J23" s="15"/>
      <c r="K23" s="23"/>
      <c r="L23" s="11"/>
      <c r="M23" s="26"/>
      <c r="N23" s="36"/>
      <c r="O23" s="11"/>
      <c r="Q23" s="47"/>
      <c r="R23" s="52"/>
      <c r="T23" s="47"/>
      <c r="U23" s="52"/>
      <c r="W23" s="47"/>
      <c r="X23" s="52"/>
    </row>
    <row r="24" spans="1:24" ht="12.75">
      <c r="A24" t="s">
        <v>12</v>
      </c>
      <c r="C24" s="2">
        <v>228</v>
      </c>
      <c r="D24" s="2">
        <v>248</v>
      </c>
      <c r="E24" s="23"/>
      <c r="F24">
        <v>240</v>
      </c>
      <c r="G24" s="11">
        <v>217</v>
      </c>
      <c r="H24" s="23"/>
      <c r="I24" s="11">
        <v>240</v>
      </c>
      <c r="J24" s="15">
        <v>232</v>
      </c>
      <c r="K24" s="23"/>
      <c r="L24" s="11">
        <v>245</v>
      </c>
      <c r="M24" s="26">
        <v>249</v>
      </c>
      <c r="N24" s="36"/>
      <c r="O24" s="11">
        <v>242</v>
      </c>
      <c r="P24">
        <v>237</v>
      </c>
      <c r="Q24" s="47"/>
      <c r="R24" s="52">
        <v>242</v>
      </c>
      <c r="S24">
        <v>225</v>
      </c>
      <c r="T24" s="47"/>
      <c r="U24" s="52">
        <v>245</v>
      </c>
      <c r="V24">
        <v>234</v>
      </c>
      <c r="W24" s="47"/>
      <c r="X24" s="52">
        <v>240</v>
      </c>
    </row>
    <row r="25" spans="1:24" ht="12.75">
      <c r="A25" t="s">
        <v>13</v>
      </c>
      <c r="C25" s="2">
        <v>190</v>
      </c>
      <c r="D25" s="2">
        <v>202</v>
      </c>
      <c r="E25" s="23"/>
      <c r="F25">
        <v>202</v>
      </c>
      <c r="G25" s="11">
        <v>197</v>
      </c>
      <c r="H25" s="23"/>
      <c r="I25" s="11">
        <v>210</v>
      </c>
      <c r="J25" s="15">
        <v>221</v>
      </c>
      <c r="K25" s="23"/>
      <c r="L25" s="11">
        <v>220</v>
      </c>
      <c r="M25" s="26">
        <v>245</v>
      </c>
      <c r="N25" s="36"/>
      <c r="O25" s="11">
        <v>238</v>
      </c>
      <c r="P25">
        <v>263</v>
      </c>
      <c r="Q25" s="47"/>
      <c r="R25" s="52">
        <v>260</v>
      </c>
      <c r="S25">
        <v>262</v>
      </c>
      <c r="T25" s="47"/>
      <c r="U25" s="52">
        <v>262</v>
      </c>
      <c r="V25">
        <v>275</v>
      </c>
      <c r="W25" s="47"/>
      <c r="X25" s="52">
        <v>275</v>
      </c>
    </row>
    <row r="26" spans="1:24" ht="12.75">
      <c r="A26" t="s">
        <v>15</v>
      </c>
      <c r="C26" s="2">
        <v>1030</v>
      </c>
      <c r="D26" s="2">
        <v>1055</v>
      </c>
      <c r="E26" s="23"/>
      <c r="F26">
        <f>910+160</f>
        <v>1070</v>
      </c>
      <c r="G26" s="11">
        <f>1145-6</f>
        <v>1139</v>
      </c>
      <c r="H26" s="23"/>
      <c r="I26" s="11">
        <v>1110</v>
      </c>
      <c r="J26" s="15">
        <f>1095-6</f>
        <v>1089</v>
      </c>
      <c r="K26" s="23"/>
      <c r="L26" s="11">
        <v>1117</v>
      </c>
      <c r="M26" s="26">
        <v>1075</v>
      </c>
      <c r="N26" s="36"/>
      <c r="O26" s="11">
        <f>1162-143-6</f>
        <v>1013</v>
      </c>
      <c r="P26">
        <f>1191-6-247</f>
        <v>938</v>
      </c>
      <c r="Q26" s="47"/>
      <c r="R26" s="52">
        <v>860</v>
      </c>
      <c r="S26">
        <f>1153-4-239</f>
        <v>910</v>
      </c>
      <c r="T26" s="47"/>
      <c r="U26" s="54">
        <v>932</v>
      </c>
      <c r="V26">
        <f>1173-5-244</f>
        <v>924</v>
      </c>
      <c r="W26" s="47"/>
      <c r="X26" s="54">
        <v>930</v>
      </c>
    </row>
    <row r="27" spans="1:24" ht="12.75">
      <c r="A27" t="s">
        <v>16</v>
      </c>
      <c r="B27" t="s">
        <v>33</v>
      </c>
      <c r="C27" s="2">
        <v>28</v>
      </c>
      <c r="D27" s="2">
        <v>32</v>
      </c>
      <c r="E27" s="23"/>
      <c r="F27">
        <v>28</v>
      </c>
      <c r="G27" s="11">
        <v>28</v>
      </c>
      <c r="H27" s="23"/>
      <c r="I27" s="11">
        <v>28</v>
      </c>
      <c r="J27" s="15">
        <v>28</v>
      </c>
      <c r="K27" s="23"/>
      <c r="L27" s="11">
        <v>28</v>
      </c>
      <c r="M27" s="26">
        <v>109</v>
      </c>
      <c r="N27" s="36"/>
      <c r="O27" s="11">
        <v>20</v>
      </c>
      <c r="P27">
        <v>26</v>
      </c>
      <c r="Q27" s="47"/>
      <c r="R27" s="52">
        <v>20</v>
      </c>
      <c r="S27">
        <v>31</v>
      </c>
      <c r="T27" s="47"/>
      <c r="U27" s="52">
        <v>24</v>
      </c>
      <c r="V27">
        <v>27</v>
      </c>
      <c r="W27" s="47"/>
      <c r="X27" s="52">
        <v>27</v>
      </c>
    </row>
    <row r="28" spans="1:24" ht="12.75">
      <c r="A28" t="s">
        <v>48</v>
      </c>
      <c r="B28" t="s">
        <v>49</v>
      </c>
      <c r="C28" s="2"/>
      <c r="D28" s="2"/>
      <c r="E28" s="23"/>
      <c r="G28" s="11"/>
      <c r="H28" s="23"/>
      <c r="J28" s="15"/>
      <c r="K28" s="23"/>
      <c r="L28" s="11"/>
      <c r="M28" s="26"/>
      <c r="N28" s="36"/>
      <c r="O28" s="11">
        <v>143</v>
      </c>
      <c r="P28">
        <v>247</v>
      </c>
      <c r="Q28" s="47"/>
      <c r="R28" s="52">
        <v>235</v>
      </c>
      <c r="S28">
        <v>239</v>
      </c>
      <c r="T28" s="47"/>
      <c r="U28" s="52">
        <f>SUM(C63)/1000</f>
        <v>245</v>
      </c>
      <c r="V28">
        <v>244</v>
      </c>
      <c r="W28" s="47"/>
      <c r="X28" s="52">
        <v>245</v>
      </c>
    </row>
    <row r="29" spans="1:24" ht="12.75">
      <c r="A29" t="s">
        <v>25</v>
      </c>
      <c r="B29" t="s">
        <v>34</v>
      </c>
      <c r="C29" s="2">
        <v>18</v>
      </c>
      <c r="D29" s="2">
        <v>19</v>
      </c>
      <c r="E29" s="23"/>
      <c r="F29">
        <v>15</v>
      </c>
      <c r="G29" s="11">
        <v>6</v>
      </c>
      <c r="H29" s="23"/>
      <c r="I29" s="11">
        <v>6</v>
      </c>
      <c r="J29" s="15">
        <v>6</v>
      </c>
      <c r="K29" s="23"/>
      <c r="L29" s="11">
        <v>6</v>
      </c>
      <c r="M29" s="26">
        <v>6</v>
      </c>
      <c r="N29" s="36"/>
      <c r="O29" s="11">
        <v>6</v>
      </c>
      <c r="P29">
        <v>6</v>
      </c>
      <c r="Q29" s="47"/>
      <c r="R29" s="52">
        <v>6</v>
      </c>
      <c r="S29">
        <v>4</v>
      </c>
      <c r="T29" s="47"/>
      <c r="U29" s="52">
        <v>5</v>
      </c>
      <c r="V29">
        <v>5</v>
      </c>
      <c r="W29" s="47"/>
      <c r="X29" s="52">
        <v>5</v>
      </c>
    </row>
    <row r="30" spans="1:24" ht="12.75">
      <c r="A30" t="s">
        <v>52</v>
      </c>
      <c r="C30" s="2"/>
      <c r="D30" s="2"/>
      <c r="E30" s="23"/>
      <c r="G30" s="11"/>
      <c r="H30" s="23"/>
      <c r="J30" s="15"/>
      <c r="K30" s="23"/>
      <c r="L30" s="11"/>
      <c r="M30" s="26"/>
      <c r="N30" s="36"/>
      <c r="O30" s="11"/>
      <c r="Q30" s="47"/>
      <c r="R30" s="52"/>
      <c r="T30" s="47"/>
      <c r="U30" s="52">
        <v>17</v>
      </c>
      <c r="V30">
        <v>26</v>
      </c>
      <c r="W30" s="47"/>
      <c r="X30" s="52">
        <v>19</v>
      </c>
    </row>
    <row r="31" spans="1:24" ht="12.75">
      <c r="A31" s="83" t="s">
        <v>58</v>
      </c>
      <c r="C31" s="2"/>
      <c r="D31" s="2"/>
      <c r="E31" s="23"/>
      <c r="G31" s="11"/>
      <c r="H31" s="23"/>
      <c r="J31" s="15"/>
      <c r="K31" s="23"/>
      <c r="L31" s="11"/>
      <c r="M31" s="26"/>
      <c r="N31" s="36"/>
      <c r="O31" s="11"/>
      <c r="Q31" s="47"/>
      <c r="R31" s="52"/>
      <c r="T31" s="47"/>
      <c r="U31" s="52"/>
      <c r="V31">
        <v>119</v>
      </c>
      <c r="W31" s="47"/>
      <c r="X31" s="52"/>
    </row>
    <row r="32" spans="1:24" ht="12.75">
      <c r="A32" s="9" t="s">
        <v>26</v>
      </c>
      <c r="C32" s="2"/>
      <c r="D32" s="2"/>
      <c r="E32" s="23"/>
      <c r="H32" s="23"/>
      <c r="J32" s="15"/>
      <c r="K32" s="23"/>
      <c r="L32" s="11"/>
      <c r="M32" s="26"/>
      <c r="N32" s="36"/>
      <c r="O32" s="11"/>
      <c r="Q32" s="47"/>
      <c r="R32" s="52"/>
      <c r="T32" s="47"/>
      <c r="U32" s="52"/>
      <c r="W32" s="47"/>
      <c r="X32" s="52"/>
    </row>
    <row r="33" spans="1:24" ht="12.75">
      <c r="A33" s="9" t="s">
        <v>24</v>
      </c>
      <c r="C33" s="2"/>
      <c r="D33" s="2"/>
      <c r="E33" s="23"/>
      <c r="H33" s="23"/>
      <c r="J33" s="15"/>
      <c r="K33" s="23"/>
      <c r="L33" s="11"/>
      <c r="M33" s="26"/>
      <c r="N33" s="36"/>
      <c r="O33" s="11"/>
      <c r="Q33" s="47"/>
      <c r="R33" s="52"/>
      <c r="T33" s="47"/>
      <c r="U33" s="52"/>
      <c r="W33" s="47"/>
      <c r="X33" s="52"/>
    </row>
    <row r="34" spans="1:24" ht="12.75">
      <c r="A34" s="9" t="s">
        <v>17</v>
      </c>
      <c r="C34" s="2"/>
      <c r="D34" s="2"/>
      <c r="E34" s="23"/>
      <c r="H34" s="23"/>
      <c r="J34" s="15"/>
      <c r="K34" s="23"/>
      <c r="L34" s="11"/>
      <c r="M34" s="26"/>
      <c r="N34" s="36"/>
      <c r="O34" s="11"/>
      <c r="Q34" s="47"/>
      <c r="R34" s="52"/>
      <c r="T34" s="47"/>
      <c r="U34" s="52"/>
      <c r="W34" s="47"/>
      <c r="X34" s="52"/>
    </row>
    <row r="35" spans="1:24" ht="12.75">
      <c r="A35" s="9" t="s">
        <v>18</v>
      </c>
      <c r="C35" s="2"/>
      <c r="D35" s="2"/>
      <c r="E35" s="23"/>
      <c r="H35" s="23"/>
      <c r="J35" s="15"/>
      <c r="K35" s="23"/>
      <c r="L35" s="11"/>
      <c r="M35" s="26"/>
      <c r="N35" s="36"/>
      <c r="O35" s="11"/>
      <c r="Q35" s="47"/>
      <c r="R35" s="2"/>
      <c r="T35" s="47"/>
      <c r="U35" s="52"/>
      <c r="W35" s="47"/>
      <c r="X35" s="52"/>
    </row>
    <row r="36" spans="1:24" ht="12.75">
      <c r="A36" s="9" t="s">
        <v>19</v>
      </c>
      <c r="C36" s="2"/>
      <c r="D36" s="2"/>
      <c r="E36" s="23"/>
      <c r="H36" s="23"/>
      <c r="J36" s="15"/>
      <c r="K36" s="23"/>
      <c r="L36" s="11"/>
      <c r="M36" s="26"/>
      <c r="N36" s="36"/>
      <c r="O36" s="11"/>
      <c r="Q36" s="47"/>
      <c r="R36" s="2"/>
      <c r="T36" s="47"/>
      <c r="U36" s="52"/>
      <c r="W36" s="47"/>
      <c r="X36" s="52"/>
    </row>
    <row r="37" spans="1:24" ht="12.75">
      <c r="A37" s="9" t="s">
        <v>27</v>
      </c>
      <c r="C37" s="2"/>
      <c r="D37" s="2"/>
      <c r="E37" s="23"/>
      <c r="H37" s="23"/>
      <c r="J37" s="15"/>
      <c r="K37" s="23"/>
      <c r="L37" s="11"/>
      <c r="M37" s="26"/>
      <c r="N37" s="36"/>
      <c r="O37" s="11"/>
      <c r="Q37" s="47"/>
      <c r="R37" s="2"/>
      <c r="T37" s="47"/>
      <c r="U37" s="52"/>
      <c r="W37" s="47"/>
      <c r="X37" s="52"/>
    </row>
    <row r="38" spans="1:24" ht="12.75">
      <c r="A38" s="9" t="s">
        <v>28</v>
      </c>
      <c r="C38" s="2"/>
      <c r="D38" s="2"/>
      <c r="E38" s="23"/>
      <c r="H38" s="23"/>
      <c r="J38" s="15"/>
      <c r="K38" s="23"/>
      <c r="L38" s="11"/>
      <c r="M38" s="26"/>
      <c r="N38" s="36"/>
      <c r="O38" s="11"/>
      <c r="Q38" s="47"/>
      <c r="R38" s="2"/>
      <c r="T38" s="47"/>
      <c r="U38" s="52"/>
      <c r="W38" s="47"/>
      <c r="X38" s="52"/>
    </row>
    <row r="39" spans="1:24" ht="12.75">
      <c r="A39" s="10" t="s">
        <v>29</v>
      </c>
      <c r="B39" s="1"/>
      <c r="C39" s="3">
        <v>78</v>
      </c>
      <c r="D39" s="3">
        <v>82</v>
      </c>
      <c r="E39" s="24"/>
      <c r="F39" s="1">
        <v>73</v>
      </c>
      <c r="G39" s="12">
        <v>89</v>
      </c>
      <c r="H39" s="24"/>
      <c r="I39" s="12">
        <v>79</v>
      </c>
      <c r="J39" s="16">
        <v>106</v>
      </c>
      <c r="K39" s="24"/>
      <c r="L39" s="12">
        <v>110</v>
      </c>
      <c r="M39" s="39">
        <v>127</v>
      </c>
      <c r="N39" s="37"/>
      <c r="O39" s="12">
        <v>100</v>
      </c>
      <c r="P39" s="1">
        <f>108</f>
        <v>108</v>
      </c>
      <c r="Q39" s="47"/>
      <c r="R39" s="3">
        <v>110</v>
      </c>
      <c r="S39" s="1">
        <v>115</v>
      </c>
      <c r="T39" s="47"/>
      <c r="U39" s="53">
        <v>115</v>
      </c>
      <c r="V39" s="1">
        <f>136-26</f>
        <v>110</v>
      </c>
      <c r="W39" s="47"/>
      <c r="X39" s="53">
        <v>116</v>
      </c>
    </row>
    <row r="40" spans="1:24" ht="12.75">
      <c r="A40" s="9"/>
      <c r="C40" s="2"/>
      <c r="D40" s="2"/>
      <c r="E40" s="23"/>
      <c r="H40" s="23"/>
      <c r="J40" s="15"/>
      <c r="K40" s="23"/>
      <c r="L40" s="11"/>
      <c r="M40" s="26"/>
      <c r="N40" s="36"/>
      <c r="O40" s="11"/>
      <c r="Q40" s="47"/>
      <c r="R40" s="2"/>
      <c r="T40" s="47"/>
      <c r="U40" s="52"/>
      <c r="W40" s="47"/>
      <c r="X40" s="52"/>
    </row>
    <row r="41" spans="1:24" ht="12.75">
      <c r="A41" s="10" t="s">
        <v>51</v>
      </c>
      <c r="B41" s="1"/>
      <c r="C41" s="3"/>
      <c r="D41" s="3"/>
      <c r="E41" s="24"/>
      <c r="F41" s="1"/>
      <c r="G41" s="12"/>
      <c r="H41" s="24"/>
      <c r="I41" s="12"/>
      <c r="J41" s="16"/>
      <c r="K41" s="24"/>
      <c r="L41" s="12"/>
      <c r="M41" s="39"/>
      <c r="N41" s="37"/>
      <c r="O41" s="12"/>
      <c r="P41" s="1"/>
      <c r="Q41" s="47"/>
      <c r="R41" s="3">
        <v>40</v>
      </c>
      <c r="S41" s="1">
        <v>40</v>
      </c>
      <c r="T41" s="47"/>
      <c r="U41" s="53">
        <v>40</v>
      </c>
      <c r="V41" s="1">
        <v>80</v>
      </c>
      <c r="W41" s="47"/>
      <c r="X41" s="53"/>
    </row>
    <row r="42" spans="3:24" ht="12.75">
      <c r="C42" s="2"/>
      <c r="D42" s="2"/>
      <c r="E42" s="23"/>
      <c r="H42" s="23"/>
      <c r="J42" s="15"/>
      <c r="K42" s="23"/>
      <c r="L42" s="11"/>
      <c r="M42" s="15"/>
      <c r="N42" s="36"/>
      <c r="O42" s="11"/>
      <c r="Q42" s="47"/>
      <c r="R42" s="2"/>
      <c r="T42" s="47"/>
      <c r="U42" s="52"/>
      <c r="W42" s="47"/>
      <c r="X42" s="52"/>
    </row>
    <row r="43" spans="1:24" ht="12.75">
      <c r="A43" s="4" t="s">
        <v>14</v>
      </c>
      <c r="B43" s="4"/>
      <c r="C43" s="8">
        <f>SUM(C13:C41)</f>
        <v>2468</v>
      </c>
      <c r="D43" s="8">
        <f>SUM(D13:D41)</f>
        <v>2595</v>
      </c>
      <c r="E43" s="25"/>
      <c r="F43" s="8">
        <f>SUM(F13:F41)</f>
        <v>2493</v>
      </c>
      <c r="G43" s="8">
        <f>SUM(G13:G41)</f>
        <v>2560</v>
      </c>
      <c r="H43" s="25"/>
      <c r="I43" s="19">
        <f>SUM(I13:I41)</f>
        <v>2532</v>
      </c>
      <c r="J43" s="19">
        <f>SUM(J13:J41)</f>
        <v>2627.5</v>
      </c>
      <c r="K43" s="25"/>
      <c r="L43" s="19">
        <f>SUM(L13:L41)</f>
        <v>2599</v>
      </c>
      <c r="M43" s="19">
        <f>SUM(M13:M41)</f>
        <v>2743</v>
      </c>
      <c r="N43" s="38"/>
      <c r="O43" s="19">
        <f>SUM(O13:O41)</f>
        <v>2639</v>
      </c>
      <c r="P43">
        <f>SUM(P13:P41)</f>
        <v>2726</v>
      </c>
      <c r="Q43" s="47"/>
      <c r="R43" s="2">
        <f>SUM(R13:R41)</f>
        <v>2656</v>
      </c>
      <c r="S43">
        <f>SUM(S13:S41)</f>
        <v>2750</v>
      </c>
      <c r="T43" s="47"/>
      <c r="U43" s="52">
        <f>SUM(U13:U41)</f>
        <v>2788</v>
      </c>
      <c r="V43">
        <f>SUM(V13:V41)</f>
        <v>2776</v>
      </c>
      <c r="W43" s="47"/>
      <c r="X43" s="52">
        <f>SUM(X13:X41)</f>
        <v>2787</v>
      </c>
    </row>
    <row r="44" spans="5:24" ht="12.75">
      <c r="E44" s="23"/>
      <c r="F44" s="2"/>
      <c r="G44" s="2"/>
      <c r="H44" s="23"/>
      <c r="I44" s="20"/>
      <c r="J44" s="26"/>
      <c r="K44" s="23"/>
      <c r="L44" s="20"/>
      <c r="M44" s="26"/>
      <c r="N44" s="36"/>
      <c r="O44" s="20"/>
      <c r="Q44" s="47"/>
      <c r="R44" s="2"/>
      <c r="T44" s="47"/>
      <c r="U44" s="52"/>
      <c r="W44" s="47"/>
      <c r="X44" s="52"/>
    </row>
    <row r="45" spans="1:24" ht="12.75">
      <c r="A45" s="4" t="s">
        <v>22</v>
      </c>
      <c r="B45" s="4"/>
      <c r="C45" s="4">
        <f>SUM(C10-C43)</f>
        <v>5</v>
      </c>
      <c r="D45" s="4">
        <f>SUM(D10-D43)</f>
        <v>-42</v>
      </c>
      <c r="E45" s="25"/>
      <c r="F45" s="8">
        <f>SUM(F10-F43)</f>
        <v>12</v>
      </c>
      <c r="G45" s="8">
        <f>SUM(G10-G43)</f>
        <v>43</v>
      </c>
      <c r="H45" s="25"/>
      <c r="I45" s="19">
        <f>SUM(I10-I43)</f>
        <v>18</v>
      </c>
      <c r="J45" s="19">
        <f>SUM(J10-J43)</f>
        <v>27.5</v>
      </c>
      <c r="K45" s="25"/>
      <c r="L45" s="19">
        <f>SUM(L10-L43)</f>
        <v>20</v>
      </c>
      <c r="M45" s="19">
        <f>SUM(M10-M43)</f>
        <v>-61</v>
      </c>
      <c r="N45" s="38"/>
      <c r="O45" s="19">
        <f>SUM(O10-O43)</f>
        <v>19</v>
      </c>
      <c r="P45" s="19">
        <f>SUM(P10-P43)</f>
        <v>33</v>
      </c>
      <c r="Q45" s="47"/>
      <c r="R45" s="19">
        <f>SUM(R10-R43)</f>
        <v>35</v>
      </c>
      <c r="S45" s="19">
        <f>SUM(S10-S43)</f>
        <v>4</v>
      </c>
      <c r="T45" s="47"/>
      <c r="U45" s="49">
        <f>SUM(U10-U43)</f>
        <v>4</v>
      </c>
      <c r="V45" s="19">
        <f>SUM(V10-V43)</f>
        <v>16</v>
      </c>
      <c r="W45" s="47"/>
      <c r="X45" s="49">
        <f>SUM(X10-X43)</f>
        <v>16</v>
      </c>
    </row>
    <row r="46" spans="10:21" ht="12.75">
      <c r="J46" s="26"/>
      <c r="L46" s="11"/>
      <c r="M46" s="26"/>
      <c r="N46" s="26"/>
      <c r="O46" s="11"/>
      <c r="R46" s="2"/>
      <c r="U46" s="52"/>
    </row>
    <row r="47" spans="10:21" ht="12.75">
      <c r="J47" s="15"/>
      <c r="M47" s="15"/>
      <c r="N47" s="15"/>
      <c r="R47" s="2"/>
      <c r="U47" s="52"/>
    </row>
    <row r="48" spans="1:21" ht="12.75">
      <c r="A48" s="55"/>
      <c r="B48" s="68" t="s">
        <v>55</v>
      </c>
      <c r="C48" s="69" t="s">
        <v>56</v>
      </c>
      <c r="D48" s="29"/>
      <c r="E48" s="43"/>
      <c r="F48" s="29" t="s">
        <v>45</v>
      </c>
      <c r="G48" s="30" t="s">
        <v>45</v>
      </c>
      <c r="J48" s="15"/>
      <c r="M48" s="15"/>
      <c r="N48" s="15"/>
      <c r="R48" s="2"/>
      <c r="U48" s="52"/>
    </row>
    <row r="49" spans="1:21" ht="12.75">
      <c r="A49" s="57" t="s">
        <v>32</v>
      </c>
      <c r="B49" s="70"/>
      <c r="C49" s="71" t="s">
        <v>44</v>
      </c>
      <c r="D49" s="82" t="s">
        <v>57</v>
      </c>
      <c r="E49" s="29"/>
      <c r="F49" s="29" t="s">
        <v>42</v>
      </c>
      <c r="G49" s="30" t="s">
        <v>43</v>
      </c>
      <c r="I49" s="41"/>
      <c r="J49" s="15"/>
      <c r="M49" s="15"/>
      <c r="N49" s="15"/>
      <c r="R49" s="2"/>
      <c r="U49" s="52"/>
    </row>
    <row r="50" spans="1:21" ht="12.75">
      <c r="A50" s="58" t="s">
        <v>35</v>
      </c>
      <c r="B50" s="72">
        <f>836751-2600</f>
        <v>834151</v>
      </c>
      <c r="C50" s="73">
        <f>SUM(D50:G50)</f>
        <v>834218.08</v>
      </c>
      <c r="D50" s="42">
        <v>10000</v>
      </c>
      <c r="E50" s="27"/>
      <c r="F50" s="62">
        <f>31614.42*12</f>
        <v>379373.04</v>
      </c>
      <c r="G50" s="63">
        <f>37070.42*12</f>
        <v>444845.04</v>
      </c>
      <c r="I50" s="81"/>
      <c r="J50" s="15"/>
      <c r="M50" s="15"/>
      <c r="N50" s="15"/>
      <c r="R50" s="2"/>
      <c r="U50" s="52"/>
    </row>
    <row r="51" spans="1:21" ht="12.75">
      <c r="A51" s="58" t="s">
        <v>53</v>
      </c>
      <c r="B51" s="72"/>
      <c r="C51" s="73"/>
      <c r="D51" s="42"/>
      <c r="E51" s="27"/>
      <c r="F51" s="62"/>
      <c r="G51" s="63"/>
      <c r="J51" s="15"/>
      <c r="M51" s="15"/>
      <c r="N51" s="15"/>
      <c r="R51" s="2"/>
      <c r="U51" s="52"/>
    </row>
    <row r="52" spans="1:21" ht="12.75">
      <c r="A52" s="58" t="s">
        <v>36</v>
      </c>
      <c r="B52" s="72">
        <v>78834</v>
      </c>
      <c r="C52" s="73">
        <f>SUM(D52:G52)</f>
        <v>78696</v>
      </c>
      <c r="D52" s="42"/>
      <c r="E52" s="27"/>
      <c r="F52" s="62">
        <f>2723*12</f>
        <v>32676</v>
      </c>
      <c r="G52" s="63">
        <f>12*3835</f>
        <v>46020</v>
      </c>
      <c r="I52" s="80"/>
      <c r="J52" s="15"/>
      <c r="M52" s="15"/>
      <c r="N52" s="15"/>
      <c r="R52" s="2"/>
      <c r="U52" s="52"/>
    </row>
    <row r="53" spans="1:21" ht="12.75">
      <c r="A53" s="58" t="s">
        <v>37</v>
      </c>
      <c r="B53" s="72">
        <v>298</v>
      </c>
      <c r="C53" s="73">
        <v>500</v>
      </c>
      <c r="D53" s="42"/>
      <c r="E53" s="27"/>
      <c r="F53" s="62"/>
      <c r="G53" s="63"/>
      <c r="J53" s="15"/>
      <c r="M53" s="15"/>
      <c r="N53" s="15"/>
      <c r="R53" s="2"/>
      <c r="U53" s="52"/>
    </row>
    <row r="54" spans="1:7" ht="12.75">
      <c r="A54" s="58" t="s">
        <v>38</v>
      </c>
      <c r="B54" s="72">
        <v>1158</v>
      </c>
      <c r="C54" s="73">
        <v>1000</v>
      </c>
      <c r="D54" s="42"/>
      <c r="E54" s="27"/>
      <c r="F54" s="62"/>
      <c r="G54" s="63"/>
    </row>
    <row r="55" spans="1:7" ht="12.75">
      <c r="A55" s="58" t="s">
        <v>39</v>
      </c>
      <c r="B55" s="72">
        <v>0</v>
      </c>
      <c r="C55" s="73">
        <v>0</v>
      </c>
      <c r="D55" s="27"/>
      <c r="E55" s="27"/>
      <c r="F55" s="42"/>
      <c r="G55" s="63"/>
    </row>
    <row r="56" spans="1:7" ht="12.75">
      <c r="A56" s="58" t="s">
        <v>54</v>
      </c>
      <c r="B56" s="72">
        <v>7500</v>
      </c>
      <c r="C56" s="73">
        <v>7500</v>
      </c>
      <c r="D56" s="27"/>
      <c r="E56" s="27"/>
      <c r="F56" s="42"/>
      <c r="G56" s="63"/>
    </row>
    <row r="57" spans="1:7" ht="12.75">
      <c r="A57" s="58" t="s">
        <v>40</v>
      </c>
      <c r="B57" s="72">
        <v>5351</v>
      </c>
      <c r="C57" s="73">
        <v>6200</v>
      </c>
      <c r="D57" s="27"/>
      <c r="E57" s="27"/>
      <c r="F57" s="42"/>
      <c r="G57" s="63"/>
    </row>
    <row r="58" spans="1:7" ht="12.75">
      <c r="A58" s="61" t="s">
        <v>41</v>
      </c>
      <c r="B58" s="74">
        <v>-2324</v>
      </c>
      <c r="C58" s="73">
        <v>1100</v>
      </c>
      <c r="D58" s="27"/>
      <c r="E58" s="27"/>
      <c r="F58" s="42"/>
      <c r="G58" s="63"/>
    </row>
    <row r="59" spans="1:7" ht="12.75">
      <c r="A59" s="59"/>
      <c r="B59" s="75"/>
      <c r="C59" s="76"/>
      <c r="D59" s="1"/>
      <c r="E59" s="1"/>
      <c r="F59" s="3"/>
      <c r="G59" s="64"/>
    </row>
    <row r="60" spans="1:7" ht="12.75">
      <c r="A60" s="60" t="s">
        <v>31</v>
      </c>
      <c r="B60" s="77">
        <f>SUM(B50:B59)</f>
        <v>924968</v>
      </c>
      <c r="C60" s="76">
        <f>SUM(C50:C59)</f>
        <v>929214.08</v>
      </c>
      <c r="D60" s="1"/>
      <c r="E60" s="1"/>
      <c r="F60" s="1"/>
      <c r="G60" s="28"/>
    </row>
    <row r="61" spans="1:3" ht="12.75">
      <c r="A61" s="58"/>
      <c r="B61" s="74"/>
      <c r="C61" s="78"/>
    </row>
    <row r="62" spans="1:9" ht="12.75">
      <c r="A62" s="61" t="s">
        <v>50</v>
      </c>
      <c r="B62" s="75">
        <v>0</v>
      </c>
      <c r="C62" s="76"/>
      <c r="D62" s="44"/>
      <c r="F62" s="1"/>
      <c r="G62" s="1"/>
      <c r="H62" s="27"/>
      <c r="I62" s="40"/>
    </row>
    <row r="63" spans="1:9" ht="12.75">
      <c r="A63" s="56" t="s">
        <v>46</v>
      </c>
      <c r="B63" s="75">
        <v>238828</v>
      </c>
      <c r="C63" s="76">
        <v>245000</v>
      </c>
      <c r="D63" s="45"/>
      <c r="E63" s="43"/>
      <c r="F63" s="45">
        <f>SUM(F50:F62)</f>
        <v>412049.04</v>
      </c>
      <c r="G63" s="45">
        <f>SUM(G50:G62)</f>
        <v>490865.04</v>
      </c>
      <c r="H63" s="27"/>
      <c r="I63" s="40"/>
    </row>
    <row r="64" spans="1:9" ht="12.75">
      <c r="A64" s="58"/>
      <c r="B64" s="72"/>
      <c r="C64" s="79"/>
      <c r="F64" s="27"/>
      <c r="G64" s="27"/>
      <c r="H64" s="27"/>
      <c r="I64" s="40"/>
    </row>
    <row r="65" spans="1:9" ht="12.75">
      <c r="A65" s="59" t="s">
        <v>47</v>
      </c>
      <c r="B65" s="75">
        <f>SUM(B60:B63)</f>
        <v>1163796</v>
      </c>
      <c r="C65" s="76">
        <f>SUM(C60:C63)</f>
        <v>1174214.08</v>
      </c>
      <c r="D65" s="3"/>
      <c r="E65" s="1"/>
      <c r="F65" s="1"/>
      <c r="G65" s="1"/>
      <c r="H65" s="27"/>
      <c r="I65" s="40"/>
    </row>
    <row r="68" ht="12.75">
      <c r="B68" s="2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PageLayoutView="0" workbookViewId="0" topLeftCell="A13">
      <selection activeCell="V16" sqref="V16"/>
    </sheetView>
  </sheetViews>
  <sheetFormatPr defaultColWidth="9.140625" defaultRowHeight="12.75"/>
  <cols>
    <col min="1" max="1" width="25.57421875" style="0" bestFit="1" customWidth="1"/>
    <col min="3" max="3" width="11.14062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0.9921875" style="0" customWidth="1"/>
    <col min="14" max="14" width="0.9921875" style="0" customWidth="1"/>
    <col min="16" max="17" width="1.7109375" style="0" customWidth="1"/>
    <col min="18" max="18" width="13.57421875" style="0" customWidth="1"/>
    <col min="19" max="19" width="2.8515625" style="0" customWidth="1"/>
    <col min="20" max="20" width="12.57421875" style="0" customWidth="1"/>
  </cols>
  <sheetData>
    <row r="1" spans="1:20" ht="29.25" customHeight="1">
      <c r="A1" s="13" t="s">
        <v>63</v>
      </c>
      <c r="B1" s="4"/>
      <c r="C1" s="4"/>
      <c r="D1" s="4"/>
      <c r="F1" s="4"/>
      <c r="H1" s="4"/>
      <c r="R1" s="103" t="s">
        <v>73</v>
      </c>
      <c r="S1" s="95"/>
      <c r="T1" s="94" t="s">
        <v>60</v>
      </c>
    </row>
    <row r="2" spans="1:21" ht="24" customHeight="1">
      <c r="A2" s="4"/>
      <c r="B2" s="4"/>
      <c r="C2" s="5" t="s">
        <v>62</v>
      </c>
      <c r="D2" s="100"/>
      <c r="E2" s="5" t="s">
        <v>62</v>
      </c>
      <c r="F2" s="100"/>
      <c r="G2" s="100" t="s">
        <v>62</v>
      </c>
      <c r="H2" s="100"/>
      <c r="I2" s="100" t="s">
        <v>62</v>
      </c>
      <c r="J2" s="100"/>
      <c r="K2" s="100" t="s">
        <v>62</v>
      </c>
      <c r="L2" s="46"/>
      <c r="M2" s="100" t="s">
        <v>62</v>
      </c>
      <c r="N2" s="46"/>
      <c r="O2" s="5" t="s">
        <v>62</v>
      </c>
      <c r="P2" s="5"/>
      <c r="Q2" s="85"/>
      <c r="R2" s="66" t="s">
        <v>61</v>
      </c>
      <c r="T2" s="66" t="s">
        <v>64</v>
      </c>
      <c r="U2" s="4" t="s">
        <v>76</v>
      </c>
    </row>
    <row r="3" spans="1:20" ht="12.75">
      <c r="A3" s="6"/>
      <c r="B3" s="6"/>
      <c r="C3" s="7">
        <v>2010</v>
      </c>
      <c r="D3" s="67"/>
      <c r="E3" s="7">
        <v>2011</v>
      </c>
      <c r="F3" s="67"/>
      <c r="G3" s="67">
        <v>2012</v>
      </c>
      <c r="H3" s="67"/>
      <c r="I3" s="67">
        <v>2013</v>
      </c>
      <c r="J3" s="67"/>
      <c r="K3" s="67">
        <v>2014</v>
      </c>
      <c r="L3" s="46"/>
      <c r="M3" s="67">
        <v>2015</v>
      </c>
      <c r="N3" s="46"/>
      <c r="O3" s="14">
        <v>2016</v>
      </c>
      <c r="P3" s="84"/>
      <c r="Q3" s="85"/>
      <c r="R3" s="67"/>
      <c r="T3" s="1"/>
    </row>
    <row r="4" spans="1:20" ht="12.75">
      <c r="A4" t="s">
        <v>0</v>
      </c>
      <c r="C4" s="2">
        <v>736</v>
      </c>
      <c r="D4" s="46"/>
      <c r="E4" s="11">
        <v>743</v>
      </c>
      <c r="F4" s="46"/>
      <c r="G4" s="46">
        <v>757</v>
      </c>
      <c r="H4" s="46"/>
      <c r="I4" s="46">
        <v>770</v>
      </c>
      <c r="J4" s="46"/>
      <c r="K4" s="46">
        <v>780</v>
      </c>
      <c r="L4" s="46"/>
      <c r="M4" s="46">
        <v>793</v>
      </c>
      <c r="N4" s="46"/>
      <c r="O4" s="11">
        <v>808</v>
      </c>
      <c r="P4" s="11"/>
      <c r="Q4" s="85"/>
      <c r="R4" s="52">
        <v>825</v>
      </c>
      <c r="T4" s="52">
        <v>825</v>
      </c>
    </row>
    <row r="5" spans="1:20" ht="12.75">
      <c r="A5" t="s">
        <v>1</v>
      </c>
      <c r="C5" s="2">
        <v>296</v>
      </c>
      <c r="D5" s="46"/>
      <c r="E5" s="11">
        <v>334</v>
      </c>
      <c r="F5" s="46"/>
      <c r="G5" s="46">
        <v>322</v>
      </c>
      <c r="H5" s="46"/>
      <c r="I5" s="46">
        <v>306</v>
      </c>
      <c r="J5" s="46"/>
      <c r="K5" s="46">
        <v>331</v>
      </c>
      <c r="L5" s="46"/>
      <c r="M5" s="46">
        <v>305</v>
      </c>
      <c r="N5" s="46"/>
      <c r="O5" s="11">
        <v>304</v>
      </c>
      <c r="P5" s="11"/>
      <c r="Q5" s="85"/>
      <c r="R5" s="52">
        <v>310</v>
      </c>
      <c r="T5" s="52">
        <v>310</v>
      </c>
    </row>
    <row r="6" spans="1:20" ht="12.75">
      <c r="A6" t="s">
        <v>2</v>
      </c>
      <c r="C6" s="2">
        <v>723</v>
      </c>
      <c r="D6" s="46"/>
      <c r="E6" s="11">
        <f>135+107+4+81+355+14+13</f>
        <v>709</v>
      </c>
      <c r="F6" s="46"/>
      <c r="G6" s="46">
        <f>131+112+3+56+401+19+19</f>
        <v>741</v>
      </c>
      <c r="H6" s="46"/>
      <c r="I6" s="46">
        <v>755</v>
      </c>
      <c r="J6" s="46"/>
      <c r="K6" s="46">
        <f>130+113+4+57+436+42+2</f>
        <v>784</v>
      </c>
      <c r="L6" s="46"/>
      <c r="M6" s="46">
        <f>133+115+4+65+414+42+5</f>
        <v>778</v>
      </c>
      <c r="N6" s="46"/>
      <c r="O6">
        <f>136+117+4+50+416+42+21</f>
        <v>786</v>
      </c>
      <c r="Q6" s="85"/>
      <c r="R6" s="52">
        <v>755</v>
      </c>
      <c r="T6" s="52">
        <v>755</v>
      </c>
    </row>
    <row r="7" spans="1:20" ht="12.75">
      <c r="A7" t="s">
        <v>3</v>
      </c>
      <c r="C7" s="2">
        <v>0</v>
      </c>
      <c r="D7" s="46"/>
      <c r="E7" s="11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11"/>
      <c r="P7" s="11"/>
      <c r="Q7" s="85"/>
      <c r="R7" s="52">
        <v>0</v>
      </c>
      <c r="T7" s="52">
        <v>0</v>
      </c>
    </row>
    <row r="8" spans="1:20" ht="12.75">
      <c r="A8" s="1" t="s">
        <v>4</v>
      </c>
      <c r="B8" s="1"/>
      <c r="C8" s="3">
        <v>798</v>
      </c>
      <c r="D8" s="88"/>
      <c r="E8" s="12">
        <v>817</v>
      </c>
      <c r="F8" s="88"/>
      <c r="G8" s="88">
        <v>835</v>
      </c>
      <c r="H8" s="88"/>
      <c r="I8" s="88">
        <v>851</v>
      </c>
      <c r="J8" s="88"/>
      <c r="K8" s="88">
        <v>864</v>
      </c>
      <c r="L8" s="46"/>
      <c r="M8" s="88">
        <v>878</v>
      </c>
      <c r="N8" s="46"/>
      <c r="O8" s="12">
        <v>894</v>
      </c>
      <c r="P8" s="40"/>
      <c r="Q8" s="85"/>
      <c r="R8" s="53">
        <v>913</v>
      </c>
      <c r="T8" s="53">
        <v>913</v>
      </c>
    </row>
    <row r="9" spans="1:22" ht="12.75">
      <c r="A9" s="96" t="s">
        <v>65</v>
      </c>
      <c r="C9" s="2"/>
      <c r="D9" s="46"/>
      <c r="E9" s="11"/>
      <c r="F9" s="46"/>
      <c r="G9" s="46"/>
      <c r="H9" s="46"/>
      <c r="I9" s="46"/>
      <c r="J9" s="46"/>
      <c r="K9" s="46"/>
      <c r="L9" s="46"/>
      <c r="M9" s="46"/>
      <c r="N9" s="46"/>
      <c r="O9" s="11"/>
      <c r="P9" s="11"/>
      <c r="Q9" s="85"/>
      <c r="R9" s="52"/>
      <c r="T9" s="49">
        <v>84</v>
      </c>
      <c r="U9" s="99" t="s">
        <v>71</v>
      </c>
      <c r="V9" s="4"/>
    </row>
    <row r="10" spans="1:22" ht="12.75">
      <c r="A10" s="97" t="s">
        <v>66</v>
      </c>
      <c r="B10" s="1"/>
      <c r="C10" s="3"/>
      <c r="D10" s="88"/>
      <c r="E10" s="12"/>
      <c r="F10" s="88"/>
      <c r="G10" s="88"/>
      <c r="H10" s="88"/>
      <c r="I10" s="88"/>
      <c r="J10" s="88"/>
      <c r="K10" s="88"/>
      <c r="L10" s="46"/>
      <c r="M10" s="88"/>
      <c r="N10" s="46"/>
      <c r="O10" s="12"/>
      <c r="P10" s="40"/>
      <c r="Q10" s="85"/>
      <c r="R10" s="53"/>
      <c r="T10" s="98">
        <f>(275*600)/1000</f>
        <v>165</v>
      </c>
      <c r="U10" s="4" t="s">
        <v>72</v>
      </c>
      <c r="V10" s="4"/>
    </row>
    <row r="11" spans="3:20" ht="12.75">
      <c r="C11" s="2"/>
      <c r="D11" s="46"/>
      <c r="E11" s="11"/>
      <c r="F11" s="46"/>
      <c r="G11" s="46"/>
      <c r="H11" s="46"/>
      <c r="I11" s="46"/>
      <c r="J11" s="46"/>
      <c r="K11" s="46"/>
      <c r="L11" s="46"/>
      <c r="M11" s="46"/>
      <c r="N11" s="46"/>
      <c r="Q11" s="85"/>
      <c r="R11" s="52"/>
      <c r="T11" s="52"/>
    </row>
    <row r="12" spans="1:20" ht="12.75">
      <c r="A12" s="4" t="s">
        <v>5</v>
      </c>
      <c r="B12" s="4"/>
      <c r="C12" s="8">
        <f>SUM(C4:C10)</f>
        <v>2553</v>
      </c>
      <c r="D12" s="101"/>
      <c r="E12" s="8">
        <f>SUM(E4:E10)</f>
        <v>2603</v>
      </c>
      <c r="F12" s="101"/>
      <c r="G12" s="101">
        <f>SUM(G4:G10)</f>
        <v>2655</v>
      </c>
      <c r="H12" s="101"/>
      <c r="I12" s="101">
        <f>SUM(I4:I10)</f>
        <v>2682</v>
      </c>
      <c r="J12" s="101"/>
      <c r="K12" s="49">
        <f>SUM(K4:K10)</f>
        <v>2759</v>
      </c>
      <c r="L12" s="46"/>
      <c r="M12" s="49">
        <f>SUM(M4:M10)</f>
        <v>2754</v>
      </c>
      <c r="N12" s="46"/>
      <c r="O12" s="19">
        <f>SUM(O4:O10)</f>
        <v>2792</v>
      </c>
      <c r="P12" s="19"/>
      <c r="Q12" s="85"/>
      <c r="R12" s="49">
        <f>SUM(R4:R10)</f>
        <v>2803</v>
      </c>
      <c r="T12" s="49">
        <f>SUM(T4:T10)</f>
        <v>3052</v>
      </c>
    </row>
    <row r="13" spans="3:20" ht="12.75">
      <c r="C13" s="2"/>
      <c r="D13" s="46"/>
      <c r="F13" s="46"/>
      <c r="G13" s="46"/>
      <c r="H13" s="46"/>
      <c r="I13" s="46"/>
      <c r="J13" s="46"/>
      <c r="K13" s="46"/>
      <c r="L13" s="46"/>
      <c r="M13" s="46"/>
      <c r="N13" s="46"/>
      <c r="Q13" s="85"/>
      <c r="R13" s="52"/>
      <c r="T13" s="52"/>
    </row>
    <row r="14" spans="3:20" ht="12.75">
      <c r="C14" s="2"/>
      <c r="D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85"/>
      <c r="R14" s="52"/>
      <c r="T14" s="52"/>
    </row>
    <row r="15" spans="1:21" ht="12.75">
      <c r="A15" t="s">
        <v>6</v>
      </c>
      <c r="C15" s="2">
        <v>504</v>
      </c>
      <c r="D15" s="46"/>
      <c r="E15" s="11">
        <v>502</v>
      </c>
      <c r="F15" s="46"/>
      <c r="G15" s="46">
        <v>498</v>
      </c>
      <c r="H15" s="46"/>
      <c r="I15" s="46">
        <v>495</v>
      </c>
      <c r="J15" s="46"/>
      <c r="K15" s="46">
        <v>491</v>
      </c>
      <c r="L15" s="46"/>
      <c r="M15" s="46">
        <v>486</v>
      </c>
      <c r="N15" s="46"/>
      <c r="O15" s="46">
        <v>259</v>
      </c>
      <c r="P15" s="46"/>
      <c r="Q15" s="85"/>
      <c r="R15" s="52"/>
      <c r="T15" s="72"/>
      <c r="U15" s="4" t="s">
        <v>77</v>
      </c>
    </row>
    <row r="16" spans="3:20" ht="12.75">
      <c r="C16" s="2"/>
      <c r="D16" s="46"/>
      <c r="E16" s="1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5"/>
      <c r="R16" s="52"/>
      <c r="T16" s="52"/>
    </row>
    <row r="17" spans="1:20" ht="12.75">
      <c r="A17" s="9" t="s">
        <v>68</v>
      </c>
      <c r="C17" s="2"/>
      <c r="D17" s="46"/>
      <c r="E17" s="11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5"/>
      <c r="R17" s="52"/>
      <c r="T17" s="52"/>
    </row>
    <row r="18" spans="1:20" ht="12.75">
      <c r="A18" s="9" t="s">
        <v>8</v>
      </c>
      <c r="C18" s="2"/>
      <c r="D18" s="46"/>
      <c r="E18" s="11"/>
      <c r="F18" s="46"/>
      <c r="G18" s="46"/>
      <c r="H18" s="46"/>
      <c r="I18" s="46"/>
      <c r="J18" s="46"/>
      <c r="K18" s="46"/>
      <c r="L18" s="46"/>
      <c r="M18" s="46"/>
      <c r="N18" s="46"/>
      <c r="Q18" s="85"/>
      <c r="R18" s="52"/>
      <c r="T18" s="52"/>
    </row>
    <row r="19" spans="1:20" ht="12.75">
      <c r="A19" s="9" t="s">
        <v>9</v>
      </c>
      <c r="C19" s="2"/>
      <c r="D19" s="46"/>
      <c r="E19" s="11"/>
      <c r="F19" s="46"/>
      <c r="G19" s="54"/>
      <c r="H19" s="46"/>
      <c r="I19" s="54"/>
      <c r="J19" s="54"/>
      <c r="K19" s="46"/>
      <c r="L19" s="46"/>
      <c r="M19" s="46"/>
      <c r="N19" s="46"/>
      <c r="Q19" s="85"/>
      <c r="R19" s="52"/>
      <c r="T19" s="52"/>
    </row>
    <row r="20" spans="1:20" ht="12.75">
      <c r="A20" s="10" t="s">
        <v>70</v>
      </c>
      <c r="B20" s="1"/>
      <c r="C20" s="3">
        <v>178</v>
      </c>
      <c r="D20" s="88"/>
      <c r="E20" s="12">
        <v>170</v>
      </c>
      <c r="F20" s="88"/>
      <c r="G20" s="102">
        <v>167</v>
      </c>
      <c r="H20" s="88"/>
      <c r="I20" s="102">
        <v>186</v>
      </c>
      <c r="J20" s="54"/>
      <c r="K20" s="88">
        <v>188</v>
      </c>
      <c r="L20" s="46"/>
      <c r="M20" s="88">
        <f>4+28+112+51</f>
        <v>195</v>
      </c>
      <c r="N20" s="46"/>
      <c r="O20" s="1">
        <f>6+24+117+43</f>
        <v>190</v>
      </c>
      <c r="P20" s="27"/>
      <c r="Q20" s="85"/>
      <c r="R20" s="53">
        <v>200</v>
      </c>
      <c r="T20" s="53">
        <v>200</v>
      </c>
    </row>
    <row r="21" spans="3:20" ht="12.75">
      <c r="C21" s="2"/>
      <c r="D21" s="46"/>
      <c r="E21" s="11"/>
      <c r="F21" s="46"/>
      <c r="G21" s="54"/>
      <c r="H21" s="46"/>
      <c r="I21" s="54"/>
      <c r="J21" s="54"/>
      <c r="K21" s="46"/>
      <c r="L21" s="46"/>
      <c r="M21" s="46"/>
      <c r="N21" s="46"/>
      <c r="Q21" s="85"/>
      <c r="R21" s="52"/>
      <c r="T21" s="52"/>
    </row>
    <row r="22" spans="1:21" ht="12.75">
      <c r="A22" t="s">
        <v>11</v>
      </c>
      <c r="C22" s="2">
        <v>8</v>
      </c>
      <c r="D22" s="46"/>
      <c r="E22" s="11">
        <v>10</v>
      </c>
      <c r="F22" s="46"/>
      <c r="G22" s="54">
        <v>10.5</v>
      </c>
      <c r="H22" s="46"/>
      <c r="I22" s="54">
        <v>15</v>
      </c>
      <c r="J22" s="54"/>
      <c r="K22" s="46">
        <v>13</v>
      </c>
      <c r="L22" s="46"/>
      <c r="M22" s="46">
        <v>14</v>
      </c>
      <c r="N22" s="46"/>
      <c r="O22">
        <v>15</v>
      </c>
      <c r="Q22" s="85"/>
      <c r="R22" s="52">
        <v>15</v>
      </c>
      <c r="T22" s="15">
        <f>15*1.05</f>
        <v>15.75</v>
      </c>
      <c r="U22" s="4" t="s">
        <v>74</v>
      </c>
    </row>
    <row r="23" spans="1:20" ht="12.75">
      <c r="A23" s="9"/>
      <c r="C23" s="2"/>
      <c r="D23" s="46"/>
      <c r="E23" s="11"/>
      <c r="F23" s="46"/>
      <c r="G23" s="54"/>
      <c r="H23" s="46"/>
      <c r="I23" s="54"/>
      <c r="J23" s="54"/>
      <c r="K23" s="46"/>
      <c r="L23" s="46"/>
      <c r="M23" s="46"/>
      <c r="N23" s="46"/>
      <c r="Q23" s="85"/>
      <c r="R23" s="52"/>
      <c r="T23" s="52"/>
    </row>
    <row r="24" spans="1:20" ht="12.75">
      <c r="A24" s="9" t="s">
        <v>59</v>
      </c>
      <c r="C24" s="2"/>
      <c r="D24" s="46"/>
      <c r="E24" s="11"/>
      <c r="F24" s="46"/>
      <c r="G24" s="54"/>
      <c r="H24" s="46"/>
      <c r="I24" s="54"/>
      <c r="J24" s="54"/>
      <c r="K24" s="46"/>
      <c r="L24" s="46"/>
      <c r="M24" s="46"/>
      <c r="N24" s="46"/>
      <c r="Q24" s="85"/>
      <c r="R24" s="52">
        <v>485</v>
      </c>
      <c r="T24" s="52">
        <v>0</v>
      </c>
    </row>
    <row r="25" spans="1:20" ht="12.75">
      <c r="A25" s="10" t="s">
        <v>30</v>
      </c>
      <c r="B25" s="1"/>
      <c r="C25" s="3">
        <v>267</v>
      </c>
      <c r="D25" s="88"/>
      <c r="E25" s="12">
        <v>202</v>
      </c>
      <c r="F25" s="88"/>
      <c r="G25" s="102">
        <v>270</v>
      </c>
      <c r="H25" s="88"/>
      <c r="I25" s="102">
        <v>236</v>
      </c>
      <c r="J25" s="102"/>
      <c r="K25" s="88">
        <v>209</v>
      </c>
      <c r="L25" s="88"/>
      <c r="M25" s="88">
        <v>229</v>
      </c>
      <c r="N25" s="46"/>
      <c r="O25" s="1">
        <f>268</f>
        <v>268</v>
      </c>
      <c r="P25" s="27"/>
      <c r="Q25" s="85"/>
      <c r="R25" s="53">
        <v>230</v>
      </c>
      <c r="T25" s="53">
        <v>230</v>
      </c>
    </row>
    <row r="26" spans="3:20" ht="12.75">
      <c r="C26" s="2"/>
      <c r="D26" s="46"/>
      <c r="E26" s="11"/>
      <c r="F26" s="46"/>
      <c r="G26" s="54"/>
      <c r="H26" s="46"/>
      <c r="I26" s="54"/>
      <c r="J26" s="54"/>
      <c r="K26" s="46"/>
      <c r="L26" s="46"/>
      <c r="M26" s="46"/>
      <c r="N26" s="46"/>
      <c r="Q26" s="85"/>
      <c r="R26" s="52"/>
      <c r="T26" s="52"/>
    </row>
    <row r="27" spans="1:21" ht="12.75">
      <c r="A27" t="s">
        <v>12</v>
      </c>
      <c r="C27" s="2">
        <v>248</v>
      </c>
      <c r="D27" s="46"/>
      <c r="E27" s="11">
        <v>217</v>
      </c>
      <c r="F27" s="46"/>
      <c r="G27" s="54">
        <v>232</v>
      </c>
      <c r="H27" s="46"/>
      <c r="I27" s="54">
        <v>249</v>
      </c>
      <c r="J27" s="54"/>
      <c r="K27" s="46">
        <v>237</v>
      </c>
      <c r="L27" s="46"/>
      <c r="M27" s="46">
        <v>225</v>
      </c>
      <c r="N27" s="46"/>
      <c r="O27">
        <v>234</v>
      </c>
      <c r="Q27" s="85"/>
      <c r="R27" s="52">
        <v>240</v>
      </c>
      <c r="T27" s="52">
        <f>240*1.05</f>
        <v>252</v>
      </c>
      <c r="U27" s="4" t="s">
        <v>74</v>
      </c>
    </row>
    <row r="28" spans="1:21" ht="12.75">
      <c r="A28" t="s">
        <v>13</v>
      </c>
      <c r="C28" s="2">
        <v>202</v>
      </c>
      <c r="D28" s="46"/>
      <c r="E28" s="11">
        <v>197</v>
      </c>
      <c r="F28" s="46"/>
      <c r="G28" s="54">
        <v>221</v>
      </c>
      <c r="H28" s="46"/>
      <c r="I28" s="54">
        <v>245</v>
      </c>
      <c r="J28" s="54"/>
      <c r="K28" s="46">
        <v>263</v>
      </c>
      <c r="L28" s="46"/>
      <c r="M28" s="46">
        <v>262</v>
      </c>
      <c r="N28" s="46"/>
      <c r="O28">
        <v>275</v>
      </c>
      <c r="Q28" s="85"/>
      <c r="R28" s="52">
        <v>275</v>
      </c>
      <c r="T28" s="52">
        <f>275*1.1</f>
        <v>302.5</v>
      </c>
      <c r="U28" s="4" t="s">
        <v>75</v>
      </c>
    </row>
    <row r="29" spans="1:20" ht="12.75">
      <c r="A29" t="s">
        <v>15</v>
      </c>
      <c r="C29" s="2">
        <v>1055</v>
      </c>
      <c r="D29" s="46"/>
      <c r="E29" s="11">
        <f>1145-6</f>
        <v>1139</v>
      </c>
      <c r="F29" s="46"/>
      <c r="G29" s="54">
        <f>1095-6</f>
        <v>1089</v>
      </c>
      <c r="H29" s="46"/>
      <c r="I29" s="54">
        <v>1075</v>
      </c>
      <c r="J29" s="54"/>
      <c r="K29" s="46">
        <f>1191-6-247</f>
        <v>938</v>
      </c>
      <c r="L29" s="46"/>
      <c r="M29" s="46">
        <f>1153-4-239</f>
        <v>910</v>
      </c>
      <c r="N29" s="46"/>
      <c r="O29">
        <f>1173-5-244</f>
        <v>924</v>
      </c>
      <c r="Q29" s="85"/>
      <c r="R29" s="54">
        <v>930</v>
      </c>
      <c r="T29" s="54">
        <v>930</v>
      </c>
    </row>
    <row r="30" spans="1:20" ht="12.75">
      <c r="A30" t="s">
        <v>16</v>
      </c>
      <c r="B30" t="s">
        <v>33</v>
      </c>
      <c r="C30" s="2">
        <v>32</v>
      </c>
      <c r="D30" s="46"/>
      <c r="E30" s="11">
        <v>28</v>
      </c>
      <c r="F30" s="46"/>
      <c r="G30" s="54">
        <v>28</v>
      </c>
      <c r="H30" s="46"/>
      <c r="I30" s="54">
        <v>109</v>
      </c>
      <c r="J30" s="54"/>
      <c r="K30" s="46">
        <v>26</v>
      </c>
      <c r="L30" s="46"/>
      <c r="M30" s="46">
        <v>31</v>
      </c>
      <c r="N30" s="46"/>
      <c r="O30">
        <v>27</v>
      </c>
      <c r="Q30" s="85"/>
      <c r="R30" s="52">
        <v>27</v>
      </c>
      <c r="T30" s="52">
        <v>27</v>
      </c>
    </row>
    <row r="31" spans="1:20" ht="12.75">
      <c r="A31" t="s">
        <v>48</v>
      </c>
      <c r="B31" t="s">
        <v>49</v>
      </c>
      <c r="C31" s="2"/>
      <c r="D31" s="46"/>
      <c r="E31" s="11"/>
      <c r="F31" s="46"/>
      <c r="G31" s="54"/>
      <c r="H31" s="46"/>
      <c r="I31" s="54"/>
      <c r="J31" s="54"/>
      <c r="K31" s="46">
        <v>247</v>
      </c>
      <c r="L31" s="46"/>
      <c r="M31" s="46">
        <v>239</v>
      </c>
      <c r="N31" s="46"/>
      <c r="O31">
        <v>244</v>
      </c>
      <c r="Q31" s="85"/>
      <c r="R31" s="52">
        <v>245</v>
      </c>
      <c r="T31" s="52">
        <v>245</v>
      </c>
    </row>
    <row r="32" spans="1:20" ht="12.75">
      <c r="A32" t="s">
        <v>25</v>
      </c>
      <c r="B32" t="s">
        <v>34</v>
      </c>
      <c r="C32" s="2">
        <v>19</v>
      </c>
      <c r="D32" s="46"/>
      <c r="E32" s="11">
        <v>6</v>
      </c>
      <c r="F32" s="46"/>
      <c r="G32" s="54">
        <v>6</v>
      </c>
      <c r="H32" s="46"/>
      <c r="I32" s="54">
        <v>6</v>
      </c>
      <c r="J32" s="54"/>
      <c r="K32" s="46">
        <v>6</v>
      </c>
      <c r="L32" s="46"/>
      <c r="M32" s="46">
        <v>4</v>
      </c>
      <c r="N32" s="46"/>
      <c r="O32">
        <v>5</v>
      </c>
      <c r="Q32" s="85"/>
      <c r="R32" s="52">
        <v>5</v>
      </c>
      <c r="T32" s="52">
        <v>5</v>
      </c>
    </row>
    <row r="33" spans="1:20" ht="12.75">
      <c r="A33" t="s">
        <v>52</v>
      </c>
      <c r="C33" s="2"/>
      <c r="D33" s="46"/>
      <c r="E33" s="11"/>
      <c r="F33" s="46"/>
      <c r="G33" s="54"/>
      <c r="H33" s="46"/>
      <c r="I33" s="54"/>
      <c r="J33" s="54"/>
      <c r="K33" s="46"/>
      <c r="L33" s="46"/>
      <c r="M33" s="46"/>
      <c r="N33" s="46"/>
      <c r="O33">
        <v>26</v>
      </c>
      <c r="Q33" s="85"/>
      <c r="R33" s="52">
        <v>19</v>
      </c>
      <c r="T33" s="52">
        <v>19</v>
      </c>
    </row>
    <row r="34" spans="1:20" ht="12.75">
      <c r="A34" s="83" t="s">
        <v>58</v>
      </c>
      <c r="C34" s="2"/>
      <c r="D34" s="46"/>
      <c r="E34" s="11"/>
      <c r="F34" s="46"/>
      <c r="G34" s="54"/>
      <c r="H34" s="46"/>
      <c r="I34" s="54"/>
      <c r="J34" s="54"/>
      <c r="K34" s="46"/>
      <c r="L34" s="46"/>
      <c r="M34" s="46"/>
      <c r="N34" s="46"/>
      <c r="O34">
        <v>119</v>
      </c>
      <c r="Q34" s="85"/>
      <c r="R34" s="52"/>
      <c r="T34" s="52"/>
    </row>
    <row r="35" spans="1:20" ht="12.75">
      <c r="A35" s="83"/>
      <c r="C35" s="2"/>
      <c r="D35" s="46"/>
      <c r="E35" s="11"/>
      <c r="F35" s="46"/>
      <c r="G35" s="54"/>
      <c r="H35" s="46"/>
      <c r="I35" s="54"/>
      <c r="J35" s="54"/>
      <c r="K35" s="46"/>
      <c r="L35" s="46"/>
      <c r="M35" s="46"/>
      <c r="N35" s="46"/>
      <c r="Q35" s="85"/>
      <c r="R35" s="52"/>
      <c r="T35" s="52"/>
    </row>
    <row r="36" spans="1:20" ht="12.75">
      <c r="A36" s="9" t="s">
        <v>67</v>
      </c>
      <c r="C36" s="2"/>
      <c r="D36" s="46"/>
      <c r="F36" s="46"/>
      <c r="G36" s="54"/>
      <c r="H36" s="46"/>
      <c r="I36" s="54"/>
      <c r="J36" s="54"/>
      <c r="K36" s="46"/>
      <c r="L36" s="46"/>
      <c r="M36" s="46"/>
      <c r="N36" s="46"/>
      <c r="Q36" s="85"/>
      <c r="R36" s="52"/>
      <c r="T36" s="52"/>
    </row>
    <row r="37" spans="1:20" ht="12.75">
      <c r="A37" s="9" t="s">
        <v>24</v>
      </c>
      <c r="C37" s="2"/>
      <c r="D37" s="46"/>
      <c r="F37" s="46"/>
      <c r="G37" s="54"/>
      <c r="H37" s="46"/>
      <c r="I37" s="54"/>
      <c r="J37" s="54"/>
      <c r="K37" s="46"/>
      <c r="L37" s="46"/>
      <c r="M37" s="46"/>
      <c r="N37" s="46"/>
      <c r="Q37" s="85"/>
      <c r="R37" s="52"/>
      <c r="T37" s="52"/>
    </row>
    <row r="38" spans="1:20" ht="12.75">
      <c r="A38" s="9" t="s">
        <v>17</v>
      </c>
      <c r="C38" s="2"/>
      <c r="D38" s="46"/>
      <c r="F38" s="46"/>
      <c r="G38" s="54"/>
      <c r="H38" s="46"/>
      <c r="I38" s="54"/>
      <c r="J38" s="54"/>
      <c r="K38" s="46"/>
      <c r="L38" s="46"/>
      <c r="M38" s="46"/>
      <c r="N38" s="46"/>
      <c r="Q38" s="85"/>
      <c r="R38" s="52"/>
      <c r="T38" s="52"/>
    </row>
    <row r="39" spans="1:20" ht="12.75">
      <c r="A39" s="9" t="s">
        <v>18</v>
      </c>
      <c r="C39" s="2"/>
      <c r="D39" s="46"/>
      <c r="F39" s="46"/>
      <c r="G39" s="54"/>
      <c r="H39" s="46"/>
      <c r="I39" s="54"/>
      <c r="J39" s="54"/>
      <c r="K39" s="46"/>
      <c r="L39" s="46"/>
      <c r="M39" s="46"/>
      <c r="N39" s="46"/>
      <c r="Q39" s="85"/>
      <c r="R39" s="52"/>
      <c r="T39" s="52"/>
    </row>
    <row r="40" spans="1:20" ht="12.75">
      <c r="A40" s="9" t="s">
        <v>19</v>
      </c>
      <c r="C40" s="2"/>
      <c r="D40" s="46"/>
      <c r="F40" s="46"/>
      <c r="G40" s="54"/>
      <c r="H40" s="46"/>
      <c r="I40" s="54"/>
      <c r="J40" s="54"/>
      <c r="K40" s="46"/>
      <c r="L40" s="46"/>
      <c r="M40" s="46"/>
      <c r="N40" s="46"/>
      <c r="Q40" s="85"/>
      <c r="R40" s="52"/>
      <c r="T40" s="52"/>
    </row>
    <row r="41" spans="1:20" ht="12.75">
      <c r="A41" s="9" t="s">
        <v>27</v>
      </c>
      <c r="C41" s="2"/>
      <c r="D41" s="46"/>
      <c r="F41" s="46"/>
      <c r="G41" s="54"/>
      <c r="H41" s="46"/>
      <c r="I41" s="54"/>
      <c r="J41" s="54"/>
      <c r="K41" s="46"/>
      <c r="L41" s="46"/>
      <c r="M41" s="46"/>
      <c r="N41" s="46"/>
      <c r="Q41" s="85"/>
      <c r="R41" s="52"/>
      <c r="T41" s="52"/>
    </row>
    <row r="42" spans="1:20" ht="12.75">
      <c r="A42" s="9" t="s">
        <v>28</v>
      </c>
      <c r="C42" s="2"/>
      <c r="D42" s="46"/>
      <c r="F42" s="46"/>
      <c r="G42" s="54"/>
      <c r="H42" s="46"/>
      <c r="I42" s="54"/>
      <c r="J42" s="54"/>
      <c r="K42" s="46"/>
      <c r="L42" s="46"/>
      <c r="M42" s="46"/>
      <c r="N42" s="46"/>
      <c r="Q42" s="85"/>
      <c r="R42" s="52"/>
      <c r="T42" s="52"/>
    </row>
    <row r="43" spans="1:20" ht="12.75">
      <c r="A43" s="10" t="s">
        <v>69</v>
      </c>
      <c r="B43" s="1"/>
      <c r="C43" s="3">
        <v>82</v>
      </c>
      <c r="D43" s="88"/>
      <c r="E43" s="12">
        <v>89</v>
      </c>
      <c r="F43" s="88"/>
      <c r="G43" s="102">
        <v>106</v>
      </c>
      <c r="H43" s="88"/>
      <c r="I43" s="102">
        <v>127</v>
      </c>
      <c r="J43" s="102"/>
      <c r="K43" s="88">
        <f>108</f>
        <v>108</v>
      </c>
      <c r="L43" s="46"/>
      <c r="M43" s="88">
        <v>115</v>
      </c>
      <c r="N43" s="46"/>
      <c r="O43" s="1">
        <f>136-26</f>
        <v>110</v>
      </c>
      <c r="P43" s="27"/>
      <c r="Q43" s="85"/>
      <c r="R43" s="53">
        <v>116</v>
      </c>
      <c r="T43" s="53">
        <v>116</v>
      </c>
    </row>
    <row r="44" spans="1:20" ht="12.75">
      <c r="A44" s="9"/>
      <c r="C44" s="2"/>
      <c r="D44" s="46"/>
      <c r="F44" s="46"/>
      <c r="G44" s="54"/>
      <c r="H44" s="46"/>
      <c r="I44" s="54"/>
      <c r="J44" s="54"/>
      <c r="K44" s="46"/>
      <c r="L44" s="46"/>
      <c r="M44" s="46"/>
      <c r="N44" s="46"/>
      <c r="Q44" s="85"/>
      <c r="R44" s="52"/>
      <c r="T44" s="52"/>
    </row>
    <row r="45" spans="1:20" ht="12.75">
      <c r="A45" s="10" t="s">
        <v>51</v>
      </c>
      <c r="B45" s="1"/>
      <c r="C45" s="3"/>
      <c r="D45" s="88"/>
      <c r="E45" s="12"/>
      <c r="F45" s="88"/>
      <c r="G45" s="102"/>
      <c r="H45" s="88"/>
      <c r="I45" s="102"/>
      <c r="J45" s="102"/>
      <c r="K45" s="88"/>
      <c r="L45" s="46"/>
      <c r="M45" s="88">
        <v>40</v>
      </c>
      <c r="N45" s="46"/>
      <c r="O45" s="1">
        <v>80</v>
      </c>
      <c r="P45" s="27"/>
      <c r="Q45" s="85"/>
      <c r="R45" s="53"/>
      <c r="T45" s="53"/>
    </row>
    <row r="46" spans="3:20" ht="12.75">
      <c r="C46" s="2"/>
      <c r="D46" s="46"/>
      <c r="F46" s="46"/>
      <c r="G46" s="54"/>
      <c r="H46" s="46"/>
      <c r="I46" s="54"/>
      <c r="J46" s="54"/>
      <c r="K46" s="46"/>
      <c r="L46" s="46"/>
      <c r="M46" s="46"/>
      <c r="N46" s="46"/>
      <c r="Q46" s="85"/>
      <c r="R46" s="52"/>
      <c r="T46" s="52"/>
    </row>
    <row r="47" spans="1:20" ht="12.75">
      <c r="A47" s="4" t="s">
        <v>14</v>
      </c>
      <c r="B47" s="4"/>
      <c r="C47" s="8">
        <f>SUM(C15:C45)</f>
        <v>2595</v>
      </c>
      <c r="D47" s="101"/>
      <c r="E47" s="8">
        <f>SUM(E15:E45)</f>
        <v>2560</v>
      </c>
      <c r="F47" s="101"/>
      <c r="G47" s="49">
        <f>SUM(G15:G45)</f>
        <v>2627.5</v>
      </c>
      <c r="H47" s="101"/>
      <c r="I47" s="49">
        <f>SUM(I15:I45)</f>
        <v>2743</v>
      </c>
      <c r="J47" s="49"/>
      <c r="K47" s="46">
        <f>SUM(K15:K45)</f>
        <v>2726</v>
      </c>
      <c r="L47" s="46"/>
      <c r="M47" s="46">
        <f>SUM(M15:M45)</f>
        <v>2750</v>
      </c>
      <c r="N47" s="46"/>
      <c r="O47">
        <f>SUM(O15:O45)</f>
        <v>2776</v>
      </c>
      <c r="Q47" s="85"/>
      <c r="R47" s="52">
        <f>SUM(R15:R45)</f>
        <v>2787</v>
      </c>
      <c r="T47" s="52">
        <f>SUM(T15:T45)</f>
        <v>2342.25</v>
      </c>
    </row>
    <row r="48" spans="4:20" ht="12.75">
      <c r="D48" s="46"/>
      <c r="E48" s="2"/>
      <c r="F48" s="46"/>
      <c r="G48" s="54"/>
      <c r="H48" s="46"/>
      <c r="I48" s="54"/>
      <c r="J48" s="54"/>
      <c r="K48" s="46"/>
      <c r="L48" s="46"/>
      <c r="M48" s="46"/>
      <c r="N48" s="46"/>
      <c r="Q48" s="85"/>
      <c r="R48" s="52"/>
      <c r="T48" s="52"/>
    </row>
    <row r="49" spans="1:20" ht="12.75">
      <c r="A49" s="4" t="s">
        <v>22</v>
      </c>
      <c r="B49" s="4"/>
      <c r="C49" s="4">
        <f>SUM(C12-C47)</f>
        <v>-42</v>
      </c>
      <c r="D49" s="101"/>
      <c r="E49" s="8">
        <f>SUM(E12-E47)</f>
        <v>43</v>
      </c>
      <c r="F49" s="101"/>
      <c r="G49" s="49">
        <f>SUM(G12-G47)</f>
        <v>27.5</v>
      </c>
      <c r="H49" s="101"/>
      <c r="I49" s="49">
        <f>SUM(I12-I47)</f>
        <v>-61</v>
      </c>
      <c r="J49" s="49"/>
      <c r="K49" s="49">
        <f>SUM(K12-K47)</f>
        <v>33</v>
      </c>
      <c r="L49" s="46"/>
      <c r="M49" s="49">
        <f>SUM(M12-M47)</f>
        <v>4</v>
      </c>
      <c r="N49" s="46"/>
      <c r="O49" s="19">
        <f>SUM(O12-O47)</f>
        <v>16</v>
      </c>
      <c r="P49" s="19"/>
      <c r="Q49" s="85"/>
      <c r="R49" s="49">
        <f>SUM(R12-R47)</f>
        <v>16</v>
      </c>
      <c r="T49" s="49">
        <f>SUM(T12-T47)</f>
        <v>709.75</v>
      </c>
    </row>
    <row r="50" spans="7:10" ht="12.75">
      <c r="G50" s="26"/>
      <c r="I50" s="26"/>
      <c r="J50" s="26"/>
    </row>
    <row r="51" spans="1:10" ht="12.75">
      <c r="A51" s="87"/>
      <c r="B51" s="87"/>
      <c r="C51" s="87"/>
      <c r="D51" s="87"/>
      <c r="E51" s="87"/>
      <c r="F51" s="87"/>
      <c r="G51" s="89"/>
      <c r="H51" s="87"/>
      <c r="I51" s="89"/>
      <c r="J51" s="15"/>
    </row>
    <row r="52" spans="1:10" ht="12.75">
      <c r="A52" s="87"/>
      <c r="B52" s="87"/>
      <c r="C52" s="90"/>
      <c r="D52" s="87"/>
      <c r="E52" s="90"/>
      <c r="F52" s="87"/>
      <c r="G52" s="89"/>
      <c r="H52" s="87"/>
      <c r="I52" s="89"/>
      <c r="J52" s="15"/>
    </row>
    <row r="53" spans="1:10" ht="12.75">
      <c r="A53" s="91"/>
      <c r="B53" s="87"/>
      <c r="C53" s="92"/>
      <c r="D53" s="90"/>
      <c r="E53" s="90"/>
      <c r="F53" s="87"/>
      <c r="G53" s="89"/>
      <c r="H53" s="87"/>
      <c r="I53" s="89"/>
      <c r="J53" s="15"/>
    </row>
    <row r="54" spans="1:10" ht="12.75">
      <c r="A54" s="87"/>
      <c r="B54" s="86"/>
      <c r="C54" s="86"/>
      <c r="D54" s="87"/>
      <c r="E54" s="86"/>
      <c r="F54" s="87"/>
      <c r="G54" s="89"/>
      <c r="H54" s="87"/>
      <c r="I54" s="89"/>
      <c r="J54" s="15"/>
    </row>
    <row r="55" spans="1:10" ht="12.75">
      <c r="A55" s="87"/>
      <c r="B55" s="86"/>
      <c r="C55" s="86"/>
      <c r="D55" s="87"/>
      <c r="E55" s="86"/>
      <c r="F55" s="87"/>
      <c r="G55" s="89"/>
      <c r="H55" s="87"/>
      <c r="I55" s="89"/>
      <c r="J55" s="15"/>
    </row>
    <row r="56" spans="1:10" ht="12.75">
      <c r="A56" s="87"/>
      <c r="B56" s="86"/>
      <c r="C56" s="86"/>
      <c r="D56" s="87"/>
      <c r="E56" s="86"/>
      <c r="F56" s="87"/>
      <c r="G56" s="89"/>
      <c r="H56" s="87"/>
      <c r="I56" s="89"/>
      <c r="J56" s="15"/>
    </row>
    <row r="57" spans="1:10" ht="12.75">
      <c r="A57" s="87"/>
      <c r="B57" s="86"/>
      <c r="C57" s="86"/>
      <c r="D57" s="87"/>
      <c r="E57" s="86"/>
      <c r="F57" s="87"/>
      <c r="G57" s="89"/>
      <c r="H57" s="87"/>
      <c r="I57" s="89"/>
      <c r="J57" s="15"/>
    </row>
    <row r="58" spans="1:9" ht="12.75">
      <c r="A58" s="87"/>
      <c r="B58" s="86"/>
      <c r="C58" s="86"/>
      <c r="D58" s="87"/>
      <c r="E58" s="86"/>
      <c r="F58" s="87"/>
      <c r="G58" s="87"/>
      <c r="H58" s="87"/>
      <c r="I58" s="87"/>
    </row>
    <row r="59" spans="1:9" ht="12.75">
      <c r="A59" s="87"/>
      <c r="B59" s="86"/>
      <c r="C59" s="87"/>
      <c r="D59" s="87"/>
      <c r="E59" s="86"/>
      <c r="F59" s="87"/>
      <c r="G59" s="87"/>
      <c r="H59" s="87"/>
      <c r="I59" s="87"/>
    </row>
    <row r="60" spans="1:9" ht="12.75">
      <c r="A60" s="87"/>
      <c r="B60" s="86"/>
      <c r="C60" s="87"/>
      <c r="D60" s="87"/>
      <c r="E60" s="86"/>
      <c r="F60" s="87"/>
      <c r="G60" s="87"/>
      <c r="H60" s="87"/>
      <c r="I60" s="87"/>
    </row>
    <row r="61" spans="1:9" ht="12.75">
      <c r="A61" s="87"/>
      <c r="B61" s="86"/>
      <c r="C61" s="87"/>
      <c r="D61" s="87"/>
      <c r="E61" s="86"/>
      <c r="F61" s="87"/>
      <c r="G61" s="87"/>
      <c r="H61" s="87"/>
      <c r="I61" s="87"/>
    </row>
    <row r="62" spans="1:9" ht="12.75">
      <c r="A62" s="87"/>
      <c r="B62" s="86"/>
      <c r="C62" s="87"/>
      <c r="D62" s="87"/>
      <c r="E62" s="86"/>
      <c r="F62" s="87"/>
      <c r="G62" s="87"/>
      <c r="H62" s="87"/>
      <c r="I62" s="87"/>
    </row>
    <row r="63" spans="1:9" ht="12.75">
      <c r="A63" s="87"/>
      <c r="B63" s="86"/>
      <c r="C63" s="87"/>
      <c r="D63" s="87"/>
      <c r="E63" s="86"/>
      <c r="F63" s="87"/>
      <c r="G63" s="87"/>
      <c r="H63" s="87"/>
      <c r="I63" s="87"/>
    </row>
    <row r="64" spans="1:9" ht="12.75">
      <c r="A64" s="91"/>
      <c r="B64" s="93"/>
      <c r="C64" s="87"/>
      <c r="D64" s="87"/>
      <c r="E64" s="87"/>
      <c r="F64" s="87"/>
      <c r="G64" s="87"/>
      <c r="H64" s="87"/>
      <c r="I64" s="87"/>
    </row>
    <row r="65" spans="1:9" ht="12.75">
      <c r="A65" s="87"/>
      <c r="B65" s="86"/>
      <c r="C65" s="87"/>
      <c r="D65" s="87"/>
      <c r="E65" s="87"/>
      <c r="F65" s="87"/>
      <c r="G65" s="87"/>
      <c r="H65" s="87"/>
      <c r="I65" s="87"/>
    </row>
    <row r="66" spans="1:9" ht="12.75">
      <c r="A66" s="87"/>
      <c r="B66" s="86"/>
      <c r="C66" s="86"/>
      <c r="D66" s="87"/>
      <c r="E66" s="87"/>
      <c r="F66" s="87"/>
      <c r="G66" s="87"/>
      <c r="H66" s="87"/>
      <c r="I66" s="87"/>
    </row>
    <row r="67" spans="1:9" ht="12.75">
      <c r="A67" s="87"/>
      <c r="B67" s="86"/>
      <c r="C67" s="86"/>
      <c r="D67" s="87"/>
      <c r="E67" s="86"/>
      <c r="F67" s="87"/>
      <c r="G67" s="87"/>
      <c r="H67" s="87"/>
      <c r="I67" s="87"/>
    </row>
    <row r="68" spans="1:9" ht="12.75">
      <c r="A68" s="87"/>
      <c r="B68" s="86"/>
      <c r="C68" s="87"/>
      <c r="D68" s="87"/>
      <c r="E68" s="87"/>
      <c r="F68" s="87"/>
      <c r="G68" s="87"/>
      <c r="H68" s="87"/>
      <c r="I68" s="87"/>
    </row>
    <row r="69" spans="1:9" ht="12.75">
      <c r="A69" s="87"/>
      <c r="B69" s="86"/>
      <c r="C69" s="86"/>
      <c r="D69" s="87"/>
      <c r="E69" s="87"/>
      <c r="F69" s="87"/>
      <c r="G69" s="87"/>
      <c r="H69" s="87"/>
      <c r="I69" s="87"/>
    </row>
    <row r="70" spans="1:9" ht="12.75">
      <c r="A70" s="87"/>
      <c r="B70" s="87"/>
      <c r="C70" s="87"/>
      <c r="D70" s="87"/>
      <c r="E70" s="87"/>
      <c r="F70" s="87"/>
      <c r="G70" s="87"/>
      <c r="H70" s="87"/>
      <c r="I70" s="87"/>
    </row>
    <row r="71" spans="1:9" ht="12.75">
      <c r="A71" s="87"/>
      <c r="B71" s="87"/>
      <c r="C71" s="87"/>
      <c r="D71" s="87"/>
      <c r="E71" s="87"/>
      <c r="F71" s="87"/>
      <c r="G71" s="87"/>
      <c r="H71" s="87"/>
      <c r="I71" s="87"/>
    </row>
    <row r="72" ht="12.75">
      <c r="B72" s="2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tina</cp:lastModifiedBy>
  <cp:lastPrinted>2017-06-21T21:24:16Z</cp:lastPrinted>
  <dcterms:created xsi:type="dcterms:W3CDTF">2012-03-05T10:37:25Z</dcterms:created>
  <dcterms:modified xsi:type="dcterms:W3CDTF">2017-06-21T21:26:48Z</dcterms:modified>
  <cp:category/>
  <cp:version/>
  <cp:contentType/>
  <cp:contentStatus/>
</cp:coreProperties>
</file>